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Section\OPS\Unit\PFO\Arterial Operations\PASS\PASS FY 2021-22\"/>
    </mc:Choice>
  </mc:AlternateContent>
  <xr:revisionPtr revIDLastSave="0" documentId="13_ncr:1_{6959F7D3-048C-4DC9-8F2F-4031681E8EC5}" xr6:coauthVersionLast="46" xr6:coauthVersionMax="46" xr10:uidLastSave="{00000000-0000-0000-0000-000000000000}"/>
  <bookViews>
    <workbookView xWindow="44880" yWindow="-120" windowWidth="29040" windowHeight="15840" activeTab="2" xr2:uid="{00000000-000D-0000-FFFF-FFFF00000000}"/>
  </bookViews>
  <sheets>
    <sheet name="Traffic Signals" sheetId="1" r:id="rId1"/>
    <sheet name="Transit" sheetId="2" r:id="rId2"/>
    <sheet name="Proposal Cost" sheetId="3" r:id="rId3"/>
  </sheets>
  <definedNames>
    <definedName name="_xlnm.Print_Area" localSheetId="2">'Proposal Cost'!$A$1:$AC$43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 l="1"/>
  <c r="Z25" i="3"/>
  <c r="Z26" i="3"/>
  <c r="Z27" i="3"/>
  <c r="Z28" i="3"/>
  <c r="Z29" i="3"/>
  <c r="Z30" i="3"/>
  <c r="Z31" i="3"/>
  <c r="Z32" i="3"/>
  <c r="Z24" i="3"/>
  <c r="J24" i="3"/>
  <c r="J26" i="3"/>
  <c r="U22" i="3" l="1"/>
  <c r="U21" i="3"/>
  <c r="Z22" i="3"/>
  <c r="Z21" i="3"/>
  <c r="Z20" i="3"/>
  <c r="U23" i="3"/>
  <c r="U20" i="3"/>
  <c r="Q23" i="3" l="1"/>
  <c r="Q22" i="3"/>
  <c r="Q21" i="3"/>
  <c r="Q20" i="3"/>
  <c r="Q24" i="3" l="1"/>
  <c r="Q25" i="3"/>
  <c r="Q26" i="3"/>
  <c r="Q27" i="3"/>
  <c r="Q28" i="3"/>
  <c r="Q29" i="3"/>
  <c r="Q30" i="3"/>
  <c r="Q31" i="3"/>
  <c r="Q32" i="3"/>
  <c r="P24" i="3"/>
  <c r="P25" i="3"/>
  <c r="P26" i="3"/>
  <c r="P27" i="3"/>
  <c r="P28" i="3"/>
  <c r="P29" i="3"/>
  <c r="P30" i="3"/>
  <c r="P31" i="3"/>
  <c r="P32" i="3"/>
  <c r="P21" i="3"/>
  <c r="R21" i="3" s="1"/>
  <c r="P22" i="3"/>
  <c r="R22" i="3" s="1"/>
  <c r="P23" i="3"/>
  <c r="P20" i="3"/>
  <c r="W33" i="3"/>
  <c r="R29" i="3" l="1"/>
  <c r="R28" i="3"/>
  <c r="R31" i="3"/>
  <c r="R26" i="3"/>
  <c r="R25" i="3"/>
  <c r="P33" i="3"/>
  <c r="Q33" i="3"/>
  <c r="R32" i="3"/>
  <c r="R27" i="3"/>
  <c r="R30" i="3"/>
  <c r="R23" i="3"/>
  <c r="R20" i="3"/>
  <c r="R24" i="3"/>
  <c r="F33" i="3"/>
  <c r="E33" i="3"/>
  <c r="D33" i="3"/>
  <c r="C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N32" i="3"/>
  <c r="M32" i="3"/>
  <c r="K32" i="3"/>
  <c r="J32" i="3"/>
  <c r="J31" i="3"/>
  <c r="K31" i="3"/>
  <c r="N23" i="3"/>
  <c r="M23" i="3"/>
  <c r="K23" i="3"/>
  <c r="J23" i="3"/>
  <c r="R33" i="3" l="1"/>
  <c r="L32" i="3"/>
  <c r="Y33" i="3"/>
  <c r="L31" i="3"/>
  <c r="O32" i="3"/>
  <c r="O23" i="3"/>
  <c r="L23" i="3"/>
  <c r="N31" i="3"/>
  <c r="N30" i="3"/>
  <c r="N29" i="3"/>
  <c r="N28" i="3"/>
  <c r="N27" i="3"/>
  <c r="N26" i="3"/>
  <c r="N25" i="3"/>
  <c r="N24" i="3"/>
  <c r="N22" i="3"/>
  <c r="N21" i="3"/>
  <c r="N20" i="3"/>
  <c r="M31" i="3"/>
  <c r="M30" i="3"/>
  <c r="M29" i="3"/>
  <c r="M28" i="3"/>
  <c r="M27" i="3"/>
  <c r="M26" i="3"/>
  <c r="M25" i="3"/>
  <c r="M24" i="3"/>
  <c r="M22" i="3"/>
  <c r="M21" i="3"/>
  <c r="M20" i="3"/>
  <c r="J21" i="3"/>
  <c r="K21" i="3"/>
  <c r="J22" i="3"/>
  <c r="K22" i="3"/>
  <c r="K24" i="3"/>
  <c r="J25" i="3"/>
  <c r="K25" i="3"/>
  <c r="K26" i="3"/>
  <c r="J27" i="3"/>
  <c r="K27" i="3"/>
  <c r="J28" i="3"/>
  <c r="K28" i="3"/>
  <c r="J29" i="3"/>
  <c r="K29" i="3"/>
  <c r="J30" i="3"/>
  <c r="K30" i="3"/>
  <c r="K20" i="3"/>
  <c r="S32" i="3" l="1"/>
  <c r="AC32" i="3" s="1"/>
  <c r="AA32" i="3"/>
  <c r="S23" i="3"/>
  <c r="AC23" i="3" s="1"/>
  <c r="L29" i="3"/>
  <c r="O30" i="3"/>
  <c r="L30" i="3"/>
  <c r="AA23" i="3"/>
  <c r="L28" i="3"/>
  <c r="L25" i="3"/>
  <c r="N33" i="3"/>
  <c r="M33" i="3"/>
  <c r="K33" i="3"/>
  <c r="J33" i="3"/>
  <c r="O26" i="3"/>
  <c r="O31" i="3"/>
  <c r="O28" i="3"/>
  <c r="S28" i="3" s="1"/>
  <c r="AC28" i="3" s="1"/>
  <c r="L26" i="3"/>
  <c r="O29" i="3"/>
  <c r="L27" i="3"/>
  <c r="L24" i="3"/>
  <c r="O25" i="3"/>
  <c r="O27" i="3"/>
  <c r="O24" i="3"/>
  <c r="L22" i="3"/>
  <c r="O22" i="3"/>
  <c r="O21" i="3"/>
  <c r="L21" i="3"/>
  <c r="O20" i="3"/>
  <c r="S27" i="3" l="1"/>
  <c r="AC27" i="3" s="1"/>
  <c r="S24" i="3"/>
  <c r="AC24" i="3" s="1"/>
  <c r="S22" i="3"/>
  <c r="AC22" i="3" s="1"/>
  <c r="S26" i="3"/>
  <c r="AC26" i="3" s="1"/>
  <c r="AA31" i="3"/>
  <c r="S31" i="3"/>
  <c r="AC31" i="3" s="1"/>
  <c r="S30" i="3"/>
  <c r="AC30" i="3" s="1"/>
  <c r="AB23" i="3"/>
  <c r="AD23" i="3" s="1"/>
  <c r="AE23" i="3" s="1"/>
  <c r="S25" i="3"/>
  <c r="AC25" i="3" s="1"/>
  <c r="S29" i="3"/>
  <c r="AC29" i="3" s="1"/>
  <c r="AA29" i="3"/>
  <c r="AA30" i="3"/>
  <c r="S21" i="3"/>
  <c r="AC21" i="3" s="1"/>
  <c r="AA24" i="3"/>
  <c r="AA21" i="3"/>
  <c r="AA27" i="3"/>
  <c r="AA26" i="3"/>
  <c r="AA22" i="3"/>
  <c r="AA28" i="3"/>
  <c r="AB28" i="3" s="1"/>
  <c r="AD28" i="3" s="1"/>
  <c r="AE28" i="3" s="1"/>
  <c r="AA25" i="3"/>
  <c r="AB32" i="3"/>
  <c r="AD32" i="3" s="1"/>
  <c r="AE32" i="3" s="1"/>
  <c r="O33" i="3"/>
  <c r="L33" i="3"/>
  <c r="L20" i="3"/>
  <c r="AA20" i="3" s="1"/>
  <c r="AB22" i="3" l="1"/>
  <c r="AD22" i="3" s="1"/>
  <c r="AE22" i="3" s="1"/>
  <c r="AB31" i="3"/>
  <c r="AD31" i="3" s="1"/>
  <c r="AE31" i="3" s="1"/>
  <c r="AB29" i="3"/>
  <c r="AD29" i="3" s="1"/>
  <c r="AE29" i="3" s="1"/>
  <c r="AC33" i="3"/>
  <c r="AB30" i="3"/>
  <c r="AD30" i="3" s="1"/>
  <c r="AE30" i="3" s="1"/>
  <c r="S33" i="3"/>
  <c r="AB25" i="3"/>
  <c r="AD25" i="3" s="1"/>
  <c r="AE25" i="3" s="1"/>
  <c r="S20" i="3"/>
  <c r="AC20" i="3" s="1"/>
  <c r="AB27" i="3"/>
  <c r="AD27" i="3" s="1"/>
  <c r="AE27" i="3" s="1"/>
  <c r="AA33" i="3"/>
  <c r="AB21" i="3" l="1"/>
  <c r="AD21" i="3" s="1"/>
  <c r="AE21" i="3" s="1"/>
  <c r="AB20" i="3"/>
  <c r="AD20" i="3" s="1"/>
  <c r="AE20" i="3" s="1"/>
  <c r="AB24" i="3"/>
  <c r="AB26" i="3"/>
  <c r="AD26" i="3" s="1"/>
  <c r="AE26" i="3" s="1"/>
  <c r="AD24" i="3" l="1"/>
  <c r="AB33" i="3"/>
  <c r="AD33" i="3" l="1"/>
  <c r="AE33" i="3" s="1"/>
  <c r="AE24" i="3"/>
</calcChain>
</file>

<file path=xl/sharedStrings.xml><?xml version="1.0" encoding="utf-8"?>
<sst xmlns="http://schemas.openxmlformats.org/spreadsheetml/2006/main" count="179" uniqueCount="120">
  <si>
    <t>Intersection 
(Cross Streets)</t>
  </si>
  <si>
    <t>NB</t>
  </si>
  <si>
    <t>SB</t>
  </si>
  <si>
    <t>EB</t>
  </si>
  <si>
    <t>WEB</t>
  </si>
  <si>
    <t>Intersection#</t>
  </si>
  <si>
    <t>Transit Agency</t>
  </si>
  <si>
    <t>Transit Route #</t>
  </si>
  <si>
    <t># of Project Signals on the Route</t>
  </si>
  <si>
    <t>Average Weekday Ridership</t>
  </si>
  <si>
    <t>Basic Services</t>
  </si>
  <si>
    <t>MTC</t>
  </si>
  <si>
    <t>Agency</t>
  </si>
  <si>
    <t>TOTAL</t>
  </si>
  <si>
    <t xml:space="preserve"> </t>
  </si>
  <si>
    <t>Corridor #</t>
  </si>
  <si>
    <t>Additional Services</t>
  </si>
  <si>
    <t xml:space="preserve">Calgary Ave. </t>
  </si>
  <si>
    <t>1 (example)</t>
  </si>
  <si>
    <t>2 (example)</t>
  </si>
  <si>
    <t>Oak Street</t>
  </si>
  <si>
    <t>3 (example)</t>
  </si>
  <si>
    <t>Remote</t>
  </si>
  <si>
    <t>Field</t>
  </si>
  <si>
    <t xml:space="preserve">Number of Plans [a] </t>
  </si>
  <si>
    <t>Holiday</t>
  </si>
  <si>
    <t>Weekday</t>
  </si>
  <si>
    <t>Weekend</t>
  </si>
  <si>
    <t>Total</t>
  </si>
  <si>
    <t>Basic Services - Plans</t>
  </si>
  <si>
    <t>Basic Services - Costs</t>
  </si>
  <si>
    <t>Costs for WEEKDAY Plans</t>
  </si>
  <si>
    <t>Costs for WEEKEND Plans</t>
  </si>
  <si>
    <t>4 (example)</t>
  </si>
  <si>
    <t>Incident Management Plans</t>
  </si>
  <si>
    <t>Unit cost =</t>
  </si>
  <si>
    <t>Quantity</t>
  </si>
  <si>
    <t>Cost</t>
  </si>
  <si>
    <t>Total Corridor Cost</t>
  </si>
  <si>
    <t>Tier 1</t>
  </si>
  <si>
    <t>Tier 2</t>
  </si>
  <si>
    <t>Tier 3</t>
  </si>
  <si>
    <t>Total Cost Share</t>
  </si>
  <si>
    <t>Check</t>
  </si>
  <si>
    <t>Cost per Intersection</t>
  </si>
  <si>
    <t>Service</t>
  </si>
  <si>
    <r>
      <t xml:space="preserve">Signal timing plans implemented </t>
    </r>
    <r>
      <rPr>
        <b/>
        <sz val="11"/>
        <color theme="1"/>
        <rFont val="Times New Roman"/>
        <family val="1"/>
      </rPr>
      <t>REMOTELY</t>
    </r>
  </si>
  <si>
    <r>
      <t xml:space="preserve">Signal timing plans implemented
</t>
    </r>
    <r>
      <rPr>
        <b/>
        <sz val="11"/>
        <color theme="1"/>
        <rFont val="Times New Roman"/>
        <family val="1"/>
      </rPr>
      <t>IN THE FIELD</t>
    </r>
  </si>
  <si>
    <t>Note:  Please only enter information in the YELLOW cells.  Also see notes/instructions below.</t>
  </si>
  <si>
    <t>Firmware Version</t>
  </si>
  <si>
    <t>GPS Clock Requested?
(Y/N)</t>
  </si>
  <si>
    <t>Date of Last Retiming?
(MM/YY)</t>
  </si>
  <si>
    <t>Peak-hour Volume per Direction (vph)</t>
  </si>
  <si>
    <t>Average Daily Traffic (ADT) on Major Roadway</t>
  </si>
  <si>
    <t>Signal O&amp;M
(Agency Name)</t>
  </si>
  <si>
    <t>Signal Ownership
(Agency Name)</t>
  </si>
  <si>
    <t>Weekday Timing Plans
(AM/School Peak AM/Midday/School Peak PM/PM)</t>
  </si>
  <si>
    <t>Weekend Timing Plans
(AM/Midday/PM)</t>
  </si>
  <si>
    <t>Holiday Timing Plans
(AM/Midday/PM)</t>
  </si>
  <si>
    <t>Implementation Type 
(remote or field)</t>
  </si>
  <si>
    <t>List All Basic Services Requested for this Intersection</t>
  </si>
  <si>
    <t>Arterial/Corridor Name</t>
  </si>
  <si>
    <t>Costs for HOLIDAY Plans</t>
  </si>
  <si>
    <t>Beale Street (segment A)</t>
  </si>
  <si>
    <t>Beale Street (segment B)</t>
  </si>
  <si>
    <t>Headways at Peak Hour</t>
  </si>
  <si>
    <t>Describe All Additional Services Requested for this Intersection
 (eg- timing for incident flush plans, adjusting existing adaptive/traffic responsive/TSP system, post project monitoring/fine-tuning)</t>
  </si>
  <si>
    <t>Coordination Type
(indicate which other project signals, by Intersection # , this intersection is coordinated with and for what time periods. Indicate if running free.)</t>
  </si>
  <si>
    <t>Total Basic Services Cost</t>
  </si>
  <si>
    <t>GPS Glocks</t>
  </si>
  <si>
    <t>To calculate the project cost for services being requested, please use either Worksheet 1 (if MTC is delivering the project) OR Worksheet 2 (if local agency is delivering the project).</t>
  </si>
  <si>
    <t>UNIT COST CHART</t>
  </si>
  <si>
    <t>Nos. of Local/County
 Signals [a]</t>
  </si>
  <si>
    <t>[a] Indicate the number of intersections where final signal timing plans can be implemented remotely versus those that need to be implemented in the field.</t>
  </si>
  <si>
    <t>[b] An example of 3 plans might be: Weekday AM, Midday, PM; an example of 4 plans might be: Weekday AM, Midday, PM, School PM.</t>
  </si>
  <si>
    <t>Nos. of Caltrans
 Signals [a]</t>
  </si>
  <si>
    <t>Nos. of Timing Plans [b]</t>
  </si>
  <si>
    <t>Corridor Tier (1, 2 or 3) [d]</t>
  </si>
  <si>
    <t>Estimated Cost [e]</t>
  </si>
  <si>
    <t>Match Rate [c]</t>
  </si>
  <si>
    <t>[f] Agency will be responsible for paying 50% of the total cost for GPS clocks.</t>
  </si>
  <si>
    <t>GPS clocks</t>
  </si>
  <si>
    <t>MATCH RATE CHART</t>
  </si>
  <si>
    <t>FIRST ST &amp; VIRGINIA ST</t>
  </si>
  <si>
    <t>City of San José</t>
  </si>
  <si>
    <t>FIRST ST &amp; MARTHA ST/OAK ST</t>
  </si>
  <si>
    <t>FIRST ST &amp; WILLOW ST</t>
  </si>
  <si>
    <t>FIRST ST &amp; HUMBOLDT ST/SECOND ST</t>
  </si>
  <si>
    <t>v1.5L-20</t>
  </si>
  <si>
    <t>v1.5L-3</t>
  </si>
  <si>
    <t>v1.5h-4</t>
  </si>
  <si>
    <t>v1.5d-8</t>
  </si>
  <si>
    <t>AM/Midday/PM</t>
  </si>
  <si>
    <t>N/A</t>
  </si>
  <si>
    <t>N</t>
  </si>
  <si>
    <t>4/6/2014</t>
  </si>
  <si>
    <t>2x/peak-hour</t>
  </si>
  <si>
    <t>4x/peak-hour</t>
  </si>
  <si>
    <t>5x/peak-hour</t>
  </si>
  <si>
    <t>Note: Please enter information below the example</t>
  </si>
  <si>
    <t>First St
(example)</t>
  </si>
  <si>
    <t>VTA (example)</t>
  </si>
  <si>
    <t>1,2,3,4: Weekday AM/PM</t>
  </si>
  <si>
    <t>TSP parameter adjustment</t>
  </si>
  <si>
    <t xml:space="preserve">Corridor Name </t>
  </si>
  <si>
    <t>List All Project Corridor(s) on the Route 
(use 'Corridor Name' from Traffic Signals worksheet)</t>
  </si>
  <si>
    <t>Second St.</t>
  </si>
  <si>
    <t>List Intersection #  (see Traffic Signals Worksheet) for all Project Signals on the Route</t>
  </si>
  <si>
    <t>9;10;11;12;13</t>
  </si>
  <si>
    <t>1;2;3;4</t>
  </si>
  <si>
    <t>[Enter name of Local Agency Sponsor]</t>
  </si>
  <si>
    <t>PASS FY21/22 - Project Cost Estimates</t>
  </si>
  <si>
    <t>Basic and Additional Services</t>
  </si>
  <si>
    <t>[c] To determine required match rates, refer to the Match Rate Chart above.  Link to the appropriate cell in the Match Rate Chart.</t>
  </si>
  <si>
    <t>[d] To determine the corridor tier, please refer to Attachment A of the PASS FY21/22 guidelines.</t>
  </si>
  <si>
    <t>Match Rate [f]</t>
  </si>
  <si>
    <r>
      <t xml:space="preserve">Notes/Instructions:  Each row should represent a corridor receiving the same timing plans at each intersection.  If different timing plans are being requested for intersections along the same corridor, please split up this corridor into separate rows. 
</t>
    </r>
    <r>
      <rPr>
        <b/>
        <i/>
        <sz val="11"/>
        <rFont val="Times New Roman"/>
        <family val="1"/>
      </rPr>
      <t>List Caltrans signals on a separate row or rows regardless.</t>
    </r>
    <r>
      <rPr>
        <b/>
        <sz val="11"/>
        <rFont val="Times New Roman"/>
        <family val="1"/>
      </rPr>
      <t xml:space="preserve"> See examples 3 and 4 above. </t>
    </r>
  </si>
  <si>
    <t>Naztec 2070</t>
  </si>
  <si>
    <t>Controller Manufacturer and Type</t>
  </si>
  <si>
    <t>[e] Agency will be responsible for using its judgment in developing approximate cost estimates for Additional Services. Document assumptions in the Attachment B and any included materials.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</si>
</sst>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8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/>
    <xf numFmtId="0" fontId="2" fillId="0" borderId="3" xfId="0" applyFont="1" applyBorder="1"/>
    <xf numFmtId="0" fontId="2" fillId="0" borderId="0" xfId="0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3" borderId="0" xfId="0" applyFill="1"/>
    <xf numFmtId="0" fontId="8" fillId="2" borderId="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1" applyNumberFormat="1" applyFont="1" applyAlignment="1" applyProtection="1">
      <alignment horizontal="center"/>
      <protection locked="0"/>
    </xf>
    <xf numFmtId="164" fontId="7" fillId="0" borderId="0" xfId="1" applyNumberFormat="1" applyFont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" fontId="14" fillId="0" borderId="0" xfId="1" applyNumberFormat="1" applyFont="1" applyAlignment="1" applyProtection="1">
      <alignment horizontal="center"/>
      <protection locked="0"/>
    </xf>
    <xf numFmtId="164" fontId="14" fillId="0" borderId="0" xfId="1" applyNumberFormat="1" applyFont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5" fillId="3" borderId="0" xfId="0" applyFont="1" applyFill="1" applyProtection="1">
      <protection locked="0"/>
    </xf>
    <xf numFmtId="0" fontId="14" fillId="3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1" fontId="14" fillId="0" borderId="0" xfId="1" applyNumberFormat="1" applyFont="1" applyFill="1" applyAlignment="1" applyProtection="1">
      <alignment horizontal="center"/>
      <protection locked="0"/>
    </xf>
    <xf numFmtId="164" fontId="14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Protection="1">
      <protection locked="0"/>
    </xf>
    <xf numFmtId="44" fontId="8" fillId="2" borderId="7" xfId="1" applyFont="1" applyFill="1" applyBorder="1" applyAlignment="1" applyProtection="1">
      <alignment horizontal="center"/>
      <protection locked="0"/>
    </xf>
    <xf numFmtId="44" fontId="8" fillId="2" borderId="0" xfId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Protection="1"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164" fontId="9" fillId="2" borderId="7" xfId="1" applyNumberFormat="1" applyFont="1" applyFill="1" applyBorder="1" applyAlignment="1" applyProtection="1">
      <alignment horizontal="center"/>
      <protection locked="0"/>
    </xf>
    <xf numFmtId="164" fontId="9" fillId="2" borderId="0" xfId="1" applyNumberFormat="1" applyFont="1" applyFill="1" applyBorder="1" applyAlignment="1" applyProtection="1">
      <alignment horizontal="center"/>
      <protection locked="0"/>
    </xf>
    <xf numFmtId="44" fontId="9" fillId="2" borderId="7" xfId="1" applyFont="1" applyFill="1" applyBorder="1" applyAlignment="1" applyProtection="1">
      <alignment horizontal="center"/>
      <protection locked="0"/>
    </xf>
    <xf numFmtId="44" fontId="8" fillId="2" borderId="35" xfId="1" applyFont="1" applyFill="1" applyBorder="1" applyAlignment="1" applyProtection="1">
      <alignment horizontal="center"/>
      <protection locked="0"/>
    </xf>
    <xf numFmtId="44" fontId="8" fillId="2" borderId="36" xfId="1" applyFont="1" applyFill="1" applyBorder="1" applyAlignment="1" applyProtection="1">
      <alignment horizontal="center"/>
      <protection locked="0"/>
    </xf>
    <xf numFmtId="164" fontId="9" fillId="2" borderId="37" xfId="1" applyNumberFormat="1" applyFont="1" applyFill="1" applyBorder="1" applyAlignment="1" applyProtection="1">
      <alignment horizontal="center"/>
      <protection locked="0"/>
    </xf>
    <xf numFmtId="164" fontId="9" fillId="2" borderId="43" xfId="1" applyNumberFormat="1" applyFont="1" applyFill="1" applyBorder="1" applyAlignment="1" applyProtection="1">
      <alignment horizontal="center"/>
      <protection locked="0"/>
    </xf>
    <xf numFmtId="10" fontId="9" fillId="3" borderId="5" xfId="1" applyNumberFormat="1" applyFont="1" applyFill="1" applyBorder="1" applyAlignment="1" applyProtection="1">
      <alignment horizontal="center"/>
      <protection locked="0"/>
    </xf>
    <xf numFmtId="1" fontId="8" fillId="3" borderId="14" xfId="1" applyNumberFormat="1" applyFont="1" applyFill="1" applyBorder="1" applyAlignment="1" applyProtection="1">
      <alignment horizontal="center"/>
      <protection locked="0"/>
    </xf>
    <xf numFmtId="164" fontId="9" fillId="3" borderId="0" xfId="1" applyNumberFormat="1" applyFont="1" applyFill="1" applyBorder="1" applyProtection="1">
      <protection locked="0"/>
    </xf>
    <xf numFmtId="164" fontId="9" fillId="2" borderId="0" xfId="0" applyNumberFormat="1" applyFont="1" applyFill="1" applyBorder="1" applyProtection="1">
      <protection locked="0"/>
    </xf>
    <xf numFmtId="164" fontId="7" fillId="2" borderId="38" xfId="1" applyNumberFormat="1" applyFont="1" applyFill="1" applyBorder="1" applyAlignment="1" applyProtection="1">
      <alignment horizontal="center"/>
      <protection locked="0"/>
    </xf>
    <xf numFmtId="164" fontId="9" fillId="2" borderId="7" xfId="1" applyNumberFormat="1" applyFont="1" applyFill="1" applyBorder="1" applyProtection="1">
      <protection locked="0"/>
    </xf>
    <xf numFmtId="164" fontId="7" fillId="2" borderId="5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64" fontId="9" fillId="2" borderId="5" xfId="1" applyNumberFormat="1" applyFont="1" applyFill="1" applyBorder="1" applyAlignment="1" applyProtection="1">
      <alignment horizontal="center"/>
      <protection locked="0"/>
    </xf>
    <xf numFmtId="164" fontId="7" fillId="2" borderId="43" xfId="1" applyNumberFormat="1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44" fontId="9" fillId="2" borderId="8" xfId="1" applyFont="1" applyFill="1" applyBorder="1" applyAlignment="1" applyProtection="1">
      <alignment horizontal="center"/>
      <protection locked="0"/>
    </xf>
    <xf numFmtId="164" fontId="9" fillId="2" borderId="9" xfId="1" applyNumberFormat="1" applyFont="1" applyFill="1" applyBorder="1" applyAlignment="1" applyProtection="1">
      <alignment horizontal="center"/>
      <protection locked="0"/>
    </xf>
    <xf numFmtId="44" fontId="8" fillId="2" borderId="8" xfId="1" applyFont="1" applyFill="1" applyBorder="1" applyAlignment="1" applyProtection="1">
      <alignment horizontal="center"/>
      <protection locked="0"/>
    </xf>
    <xf numFmtId="44" fontId="8" fillId="2" borderId="9" xfId="1" applyFont="1" applyFill="1" applyBorder="1" applyAlignment="1" applyProtection="1">
      <alignment horizontal="center"/>
      <protection locked="0"/>
    </xf>
    <xf numFmtId="164" fontId="9" fillId="2" borderId="10" xfId="1" applyNumberFormat="1" applyFont="1" applyFill="1" applyBorder="1" applyAlignment="1" applyProtection="1">
      <alignment horizontal="center"/>
      <protection locked="0"/>
    </xf>
    <xf numFmtId="164" fontId="9" fillId="2" borderId="44" xfId="1" applyNumberFormat="1" applyFont="1" applyFill="1" applyBorder="1" applyAlignment="1" applyProtection="1">
      <alignment horizontal="center"/>
      <protection locked="0"/>
    </xf>
    <xf numFmtId="10" fontId="9" fillId="3" borderId="10" xfId="1" applyNumberFormat="1" applyFont="1" applyFill="1" applyBorder="1" applyAlignment="1" applyProtection="1">
      <alignment horizontal="center"/>
      <protection locked="0"/>
    </xf>
    <xf numFmtId="1" fontId="8" fillId="3" borderId="16" xfId="1" applyNumberFormat="1" applyFont="1" applyFill="1" applyBorder="1" applyAlignment="1" applyProtection="1">
      <alignment horizontal="center"/>
      <protection locked="0"/>
    </xf>
    <xf numFmtId="164" fontId="9" fillId="3" borderId="9" xfId="1" applyNumberFormat="1" applyFont="1" applyFill="1" applyBorder="1" applyProtection="1">
      <protection locked="0"/>
    </xf>
    <xf numFmtId="164" fontId="9" fillId="2" borderId="9" xfId="0" applyNumberFormat="1" applyFont="1" applyFill="1" applyBorder="1" applyProtection="1">
      <protection locked="0"/>
    </xf>
    <xf numFmtId="164" fontId="9" fillId="2" borderId="8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4" fontId="7" fillId="4" borderId="8" xfId="1" applyNumberFormat="1" applyFont="1" applyFill="1" applyBorder="1" applyAlignment="1" applyProtection="1">
      <alignment horizontal="center"/>
      <protection locked="0"/>
    </xf>
    <xf numFmtId="164" fontId="7" fillId="4" borderId="9" xfId="1" applyNumberFormat="1" applyFont="1" applyFill="1" applyBorder="1" applyAlignment="1" applyProtection="1">
      <alignment horizontal="center"/>
      <protection locked="0"/>
    </xf>
    <xf numFmtId="164" fontId="7" fillId="4" borderId="10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7" fillId="0" borderId="0" xfId="1" applyNumberFormat="1" applyFont="1" applyFill="1" applyBorder="1" applyAlignment="1" applyProtection="1">
      <alignment horizontal="center"/>
      <protection locked="0"/>
    </xf>
    <xf numFmtId="44" fontId="7" fillId="4" borderId="16" xfId="1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7" fillId="4" borderId="1" xfId="1" applyFont="1" applyFill="1" applyBorder="1" applyProtection="1">
      <protection locked="0"/>
    </xf>
    <xf numFmtId="164" fontId="7" fillId="4" borderId="31" xfId="1" applyNumberFormat="1" applyFont="1" applyFill="1" applyBorder="1" applyProtection="1">
      <protection locked="0"/>
    </xf>
    <xf numFmtId="164" fontId="7" fillId="4" borderId="3" xfId="1" applyNumberFormat="1" applyFont="1" applyFill="1" applyBorder="1" applyProtection="1">
      <protection locked="0"/>
    </xf>
    <xf numFmtId="44" fontId="7" fillId="0" borderId="0" xfId="1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15" fillId="0" borderId="0" xfId="0" applyFont="1" applyFill="1" applyProtection="1"/>
    <xf numFmtId="0" fontId="14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1" fontId="14" fillId="0" borderId="0" xfId="1" applyNumberFormat="1" applyFont="1" applyFill="1" applyAlignment="1" applyProtection="1">
      <alignment horizontal="center"/>
    </xf>
    <xf numFmtId="164" fontId="14" fillId="0" borderId="0" xfId="1" applyNumberFormat="1" applyFont="1" applyFill="1" applyAlignment="1" applyProtection="1">
      <alignment horizontal="center"/>
    </xf>
    <xf numFmtId="0" fontId="14" fillId="0" borderId="0" xfId="0" applyFont="1" applyFill="1" applyBorder="1" applyProtection="1"/>
    <xf numFmtId="0" fontId="7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vertical="center" wrapText="1"/>
    </xf>
    <xf numFmtId="1" fontId="7" fillId="0" borderId="0" xfId="1" applyNumberFormat="1" applyFont="1" applyAlignment="1" applyProtection="1">
      <alignment horizontal="center"/>
    </xf>
    <xf numFmtId="164" fontId="7" fillId="0" borderId="0" xfId="1" applyNumberFormat="1" applyFont="1" applyAlignment="1" applyProtection="1">
      <alignment horizontal="center"/>
    </xf>
    <xf numFmtId="0" fontId="7" fillId="0" borderId="0" xfId="0" applyFont="1" applyFill="1" applyBorder="1" applyProtection="1"/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6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6" fontId="7" fillId="0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 vertical="center" wrapText="1"/>
    </xf>
    <xf numFmtId="6" fontId="7" fillId="0" borderId="2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4" fontId="7" fillId="0" borderId="0" xfId="0" applyNumberFormat="1" applyFont="1" applyProtection="1"/>
    <xf numFmtId="164" fontId="7" fillId="0" borderId="0" xfId="0" applyNumberFormat="1" applyFont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5" borderId="7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5" fillId="5" borderId="45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</xf>
    <xf numFmtId="0" fontId="5" fillId="0" borderId="9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164" fontId="8" fillId="2" borderId="7" xfId="1" applyNumberFormat="1" applyFont="1" applyFill="1" applyBorder="1" applyAlignment="1" applyProtection="1">
      <alignment horizontal="center"/>
    </xf>
    <xf numFmtId="164" fontId="8" fillId="2" borderId="0" xfId="1" applyNumberFormat="1" applyFont="1" applyFill="1" applyBorder="1" applyAlignment="1" applyProtection="1">
      <alignment horizontal="center"/>
    </xf>
    <xf numFmtId="44" fontId="8" fillId="2" borderId="7" xfId="1" applyFont="1" applyFill="1" applyBorder="1" applyAlignment="1" applyProtection="1">
      <alignment horizontal="center"/>
    </xf>
    <xf numFmtId="44" fontId="8" fillId="2" borderId="0" xfId="1" applyFont="1" applyFill="1" applyBorder="1" applyAlignment="1" applyProtection="1">
      <alignment horizontal="center"/>
    </xf>
    <xf numFmtId="164" fontId="8" fillId="2" borderId="5" xfId="1" applyNumberFormat="1" applyFont="1" applyFill="1" applyBorder="1" applyAlignment="1" applyProtection="1">
      <alignment horizontal="center"/>
    </xf>
    <xf numFmtId="1" fontId="8" fillId="2" borderId="14" xfId="1" applyNumberFormat="1" applyFont="1" applyFill="1" applyBorder="1" applyAlignment="1" applyProtection="1">
      <alignment horizontal="center"/>
    </xf>
    <xf numFmtId="164" fontId="8" fillId="2" borderId="0" xfId="1" applyNumberFormat="1" applyFont="1" applyFill="1" applyBorder="1" applyProtection="1"/>
    <xf numFmtId="164" fontId="8" fillId="2" borderId="0" xfId="0" applyNumberFormat="1" applyFont="1" applyFill="1" applyBorder="1" applyProtection="1"/>
    <xf numFmtId="10" fontId="8" fillId="2" borderId="5" xfId="0" applyNumberFormat="1" applyFont="1" applyFill="1" applyBorder="1" applyAlignment="1" applyProtection="1">
      <alignment horizontal="center"/>
    </xf>
    <xf numFmtId="164" fontId="8" fillId="2" borderId="7" xfId="1" applyNumberFormat="1" applyFont="1" applyFill="1" applyBorder="1" applyProtection="1"/>
    <xf numFmtId="164" fontId="8" fillId="2" borderId="5" xfId="1" applyNumberFormat="1" applyFont="1" applyFill="1" applyBorder="1" applyProtection="1"/>
    <xf numFmtId="165" fontId="8" fillId="0" borderId="0" xfId="0" applyNumberFormat="1" applyFont="1" applyFill="1" applyBorder="1" applyProtection="1"/>
    <xf numFmtId="16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164" fontId="8" fillId="0" borderId="0" xfId="1" applyNumberFormat="1" applyFont="1" applyFill="1" applyBorder="1" applyProtection="1"/>
    <xf numFmtId="0" fontId="8" fillId="2" borderId="0" xfId="0" applyFont="1" applyFill="1" applyBorder="1" applyProtection="1"/>
    <xf numFmtId="0" fontId="8" fillId="2" borderId="28" xfId="0" applyFont="1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horizontal="center"/>
    </xf>
    <xf numFmtId="0" fontId="8" fillId="2" borderId="29" xfId="0" applyFont="1" applyFill="1" applyBorder="1" applyAlignment="1" applyProtection="1">
      <alignment horizontal="center"/>
    </xf>
    <xf numFmtId="0" fontId="8" fillId="2" borderId="30" xfId="0" applyFont="1" applyFill="1" applyBorder="1" applyAlignment="1" applyProtection="1">
      <alignment horizontal="center"/>
    </xf>
    <xf numFmtId="164" fontId="8" fillId="2" borderId="28" xfId="1" applyNumberFormat="1" applyFont="1" applyFill="1" applyBorder="1" applyAlignment="1" applyProtection="1">
      <alignment horizontal="center"/>
    </xf>
    <xf numFmtId="164" fontId="8" fillId="2" borderId="29" xfId="1" applyNumberFormat="1" applyFont="1" applyFill="1" applyBorder="1" applyAlignment="1" applyProtection="1">
      <alignment horizontal="center"/>
    </xf>
    <xf numFmtId="44" fontId="8" fillId="2" borderId="28" xfId="1" applyFont="1" applyFill="1" applyBorder="1" applyAlignment="1" applyProtection="1">
      <alignment horizontal="center"/>
    </xf>
    <xf numFmtId="1" fontId="8" fillId="2" borderId="27" xfId="1" applyNumberFormat="1" applyFont="1" applyFill="1" applyBorder="1" applyAlignment="1" applyProtection="1">
      <alignment horizontal="center"/>
    </xf>
    <xf numFmtId="164" fontId="8" fillId="2" borderId="29" xfId="1" applyNumberFormat="1" applyFont="1" applyFill="1" applyBorder="1" applyProtection="1"/>
    <xf numFmtId="164" fontId="8" fillId="2" borderId="29" xfId="0" applyNumberFormat="1" applyFont="1" applyFill="1" applyBorder="1" applyProtection="1"/>
    <xf numFmtId="10" fontId="8" fillId="2" borderId="30" xfId="0" applyNumberFormat="1" applyFont="1" applyFill="1" applyBorder="1" applyAlignment="1" applyProtection="1">
      <alignment horizontal="center"/>
    </xf>
    <xf numFmtId="164" fontId="8" fillId="2" borderId="28" xfId="1" applyNumberFormat="1" applyFont="1" applyFill="1" applyBorder="1" applyProtection="1"/>
    <xf numFmtId="164" fontId="8" fillId="2" borderId="30" xfId="1" applyNumberFormat="1" applyFont="1" applyFill="1" applyBorder="1" applyProtection="1"/>
    <xf numFmtId="0" fontId="10" fillId="0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6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1" fontId="7" fillId="0" borderId="0" xfId="1" applyNumberFormat="1" applyFont="1" applyFill="1" applyAlignment="1" applyProtection="1">
      <alignment horizontal="center"/>
    </xf>
    <xf numFmtId="164" fontId="7" fillId="0" borderId="0" xfId="1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  <protection locked="0"/>
    </xf>
    <xf numFmtId="0" fontId="16" fillId="3" borderId="0" xfId="0" applyFont="1" applyFill="1" applyProtection="1"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0" xfId="0" applyAlignment="1" applyProtection="1"/>
    <xf numFmtId="0" fontId="7" fillId="0" borderId="0" xfId="0" applyFont="1" applyAlignment="1" applyProtection="1">
      <alignment horizontal="right"/>
    </xf>
    <xf numFmtId="10" fontId="7" fillId="0" borderId="0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vertical="center" wrapText="1"/>
    </xf>
    <xf numFmtId="0" fontId="5" fillId="5" borderId="12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center" wrapText="1"/>
    </xf>
    <xf numFmtId="0" fontId="5" fillId="5" borderId="32" xfId="0" applyFont="1" applyFill="1" applyBorder="1" applyAlignment="1" applyProtection="1">
      <alignment horizontal="center"/>
    </xf>
    <xf numFmtId="0" fontId="5" fillId="5" borderId="34" xfId="0" applyFont="1" applyFill="1" applyBorder="1" applyAlignment="1" applyProtection="1">
      <alignment horizontal="center"/>
    </xf>
    <xf numFmtId="0" fontId="5" fillId="5" borderId="36" xfId="0" applyFont="1" applyFill="1" applyBorder="1" applyAlignment="1" applyProtection="1">
      <alignment horizontal="center" vertical="center" wrapText="1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wrapText="1"/>
    </xf>
    <xf numFmtId="164" fontId="5" fillId="5" borderId="4" xfId="1" applyNumberFormat="1" applyFont="1" applyFill="1" applyBorder="1" applyAlignment="1" applyProtection="1">
      <alignment horizontal="center" vertical="center" wrapText="1"/>
    </xf>
    <xf numFmtId="164" fontId="5" fillId="5" borderId="5" xfId="1" applyNumberFormat="1" applyFont="1" applyFill="1" applyBorder="1" applyAlignment="1" applyProtection="1">
      <alignment horizontal="center" vertical="center" wrapText="1"/>
    </xf>
    <xf numFmtId="164" fontId="5" fillId="5" borderId="6" xfId="1" applyNumberFormat="1" applyFont="1" applyFill="1" applyBorder="1" applyAlignment="1" applyProtection="1">
      <alignment horizontal="center" vertical="center" wrapText="1"/>
    </xf>
    <xf numFmtId="0" fontId="5" fillId="5" borderId="42" xfId="0" applyFont="1" applyFill="1" applyBorder="1" applyAlignment="1" applyProtection="1">
      <alignment horizontal="center"/>
    </xf>
    <xf numFmtId="0" fontId="5" fillId="5" borderId="18" xfId="0" applyFont="1" applyFill="1" applyBorder="1" applyAlignment="1" applyProtection="1">
      <alignment horizontal="center"/>
    </xf>
    <xf numFmtId="0" fontId="5" fillId="5" borderId="19" xfId="0" applyFont="1" applyFill="1" applyBorder="1" applyAlignment="1" applyProtection="1">
      <alignment horizontal="center"/>
    </xf>
    <xf numFmtId="164" fontId="5" fillId="5" borderId="5" xfId="1" applyNumberFormat="1" applyFont="1" applyFill="1" applyBorder="1" applyAlignment="1" applyProtection="1">
      <alignment horizontal="center" wrapText="1"/>
    </xf>
    <xf numFmtId="164" fontId="5" fillId="5" borderId="6" xfId="1" applyNumberFormat="1" applyFont="1" applyFill="1" applyBorder="1" applyAlignment="1" applyProtection="1">
      <alignment horizont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1" fontId="5" fillId="5" borderId="13" xfId="1" applyNumberFormat="1" applyFont="1" applyFill="1" applyBorder="1" applyAlignment="1" applyProtection="1">
      <alignment horizontal="center" vertical="center" wrapText="1"/>
    </xf>
    <xf numFmtId="1" fontId="5" fillId="5" borderId="14" xfId="1" applyNumberFormat="1" applyFont="1" applyFill="1" applyBorder="1" applyAlignment="1" applyProtection="1">
      <alignment horizontal="center" vertical="center" wrapText="1"/>
    </xf>
    <xf numFmtId="1" fontId="5" fillId="5" borderId="15" xfId="1" applyNumberFormat="1" applyFont="1" applyFill="1" applyBorder="1" applyAlignment="1" applyProtection="1">
      <alignment horizontal="center" vertical="center" wrapText="1"/>
    </xf>
    <xf numFmtId="0" fontId="5" fillId="5" borderId="33" xfId="0" applyFont="1" applyFill="1" applyBorder="1" applyAlignment="1" applyProtection="1">
      <alignment horizontal="center"/>
    </xf>
    <xf numFmtId="0" fontId="5" fillId="5" borderId="41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5" borderId="32" xfId="0" applyFont="1" applyFill="1" applyBorder="1" applyAlignment="1" applyProtection="1">
      <alignment horizontal="center" wrapText="1"/>
    </xf>
    <xf numFmtId="0" fontId="5" fillId="5" borderId="33" xfId="0" applyFont="1" applyFill="1" applyBorder="1" applyAlignment="1" applyProtection="1">
      <alignment horizontal="center" wrapText="1"/>
    </xf>
    <xf numFmtId="0" fontId="0" fillId="5" borderId="33" xfId="0" applyFill="1" applyBorder="1" applyAlignment="1" applyProtection="1">
      <alignment horizontal="center" wrapText="1"/>
    </xf>
    <xf numFmtId="0" fontId="5" fillId="5" borderId="35" xfId="0" applyFont="1" applyFill="1" applyBorder="1" applyAlignment="1" applyProtection="1">
      <alignment horizontal="center" wrapText="1"/>
    </xf>
    <xf numFmtId="0" fontId="5" fillId="5" borderId="36" xfId="0" applyFont="1" applyFill="1" applyBorder="1" applyAlignment="1" applyProtection="1">
      <alignment horizontal="center" wrapText="1"/>
    </xf>
    <xf numFmtId="0" fontId="0" fillId="5" borderId="36" xfId="0" applyFill="1" applyBorder="1" applyAlignment="1" applyProtection="1">
      <alignment horizontal="center" wrapText="1"/>
    </xf>
    <xf numFmtId="0" fontId="5" fillId="5" borderId="5" xfId="0" applyFont="1" applyFill="1" applyBorder="1" applyAlignment="1" applyProtection="1">
      <alignment horizontal="center" wrapText="1"/>
    </xf>
    <xf numFmtId="10" fontId="7" fillId="0" borderId="0" xfId="0" applyNumberFormat="1" applyFont="1" applyFill="1" applyBorder="1" applyAlignment="1" applyProtection="1">
      <alignment horizontal="center" vertical="center" wrapText="1"/>
    </xf>
    <xf numFmtId="10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5" fillId="2" borderId="4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 wrapText="1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10" fontId="7" fillId="0" borderId="50" xfId="0" applyNumberFormat="1" applyFont="1" applyFill="1" applyBorder="1" applyAlignment="1" applyProtection="1">
      <alignment horizontal="center" vertical="center"/>
    </xf>
    <xf numFmtId="10" fontId="7" fillId="0" borderId="23" xfId="0" applyNumberFormat="1" applyFont="1" applyFill="1" applyBorder="1" applyAlignment="1" applyProtection="1">
      <alignment horizontal="center" vertical="center" wrapText="1"/>
    </xf>
    <xf numFmtId="10" fontId="7" fillId="0" borderId="24" xfId="0" applyNumberFormat="1" applyFont="1" applyFill="1" applyBorder="1" applyAlignment="1" applyProtection="1">
      <alignment horizontal="center" vertical="center" wrapText="1"/>
    </xf>
    <xf numFmtId="0" fontId="5" fillId="5" borderId="47" xfId="0" applyFont="1" applyFill="1" applyBorder="1" applyAlignment="1" applyProtection="1">
      <alignment horizontal="center" wrapText="1"/>
    </xf>
    <xf numFmtId="0" fontId="5" fillId="5" borderId="48" xfId="0" applyFont="1" applyFill="1" applyBorder="1" applyAlignment="1" applyProtection="1">
      <alignment horizontal="center" wrapText="1"/>
    </xf>
    <xf numFmtId="0" fontId="5" fillId="5" borderId="51" xfId="0" applyFont="1" applyFill="1" applyBorder="1" applyAlignment="1" applyProtection="1">
      <alignment horizontal="center" wrapText="1"/>
    </xf>
    <xf numFmtId="10" fontId="8" fillId="2" borderId="52" xfId="1" applyNumberFormat="1" applyFont="1" applyFill="1" applyBorder="1" applyAlignment="1" applyProtection="1">
      <alignment horizontal="center"/>
    </xf>
    <xf numFmtId="10" fontId="8" fillId="2" borderId="49" xfId="1" applyNumberFormat="1" applyFont="1" applyFill="1" applyBorder="1" applyAlignment="1" applyProtection="1">
      <alignment horizontal="center"/>
    </xf>
    <xf numFmtId="10" fontId="8" fillId="2" borderId="46" xfId="1" applyNumberFormat="1" applyFont="1" applyFill="1" applyBorder="1" applyAlignment="1" applyProtection="1">
      <alignment horizontal="center"/>
    </xf>
    <xf numFmtId="10" fontId="9" fillId="6" borderId="5" xfId="0" applyNumberFormat="1" applyFont="1" applyFill="1" applyBorder="1" applyProtection="1">
      <protection locked="0"/>
    </xf>
    <xf numFmtId="10" fontId="9" fillId="6" borderId="10" xfId="0" applyNumberFormat="1" applyFont="1" applyFill="1" applyBorder="1" applyProtection="1">
      <protection locked="0"/>
    </xf>
    <xf numFmtId="164" fontId="5" fillId="5" borderId="0" xfId="1" applyNumberFormat="1" applyFont="1" applyFill="1" applyBorder="1" applyAlignment="1" applyProtection="1"/>
    <xf numFmtId="0" fontId="6" fillId="0" borderId="0" xfId="0" applyFont="1" applyAlignment="1" applyProtection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5"/>
  <sheetViews>
    <sheetView workbookViewId="0">
      <selection activeCell="E15" sqref="E15"/>
    </sheetView>
  </sheetViews>
  <sheetFormatPr defaultRowHeight="14.25" x14ac:dyDescent="0.45"/>
  <cols>
    <col min="1" max="1" width="10.86328125" bestFit="1" customWidth="1"/>
    <col min="2" max="2" width="12" bestFit="1" customWidth="1"/>
    <col min="3" max="3" width="39" bestFit="1" customWidth="1"/>
    <col min="4" max="5" width="14.265625" bestFit="1" customWidth="1"/>
    <col min="7" max="7" width="7.1328125" customWidth="1"/>
    <col min="8" max="9" width="7.86328125" customWidth="1"/>
    <col min="10" max="10" width="7.59765625" customWidth="1"/>
    <col min="11" max="11" width="14.796875" customWidth="1"/>
    <col min="12" max="12" width="9.86328125" customWidth="1"/>
    <col min="13" max="13" width="23.3984375" bestFit="1" customWidth="1"/>
    <col min="14" max="14" width="16.1328125" customWidth="1"/>
    <col min="15" max="15" width="28.1328125" customWidth="1"/>
    <col min="16" max="17" width="20.3984375" customWidth="1"/>
    <col min="18" max="18" width="36.3984375" customWidth="1"/>
    <col min="19" max="19" width="18.1328125" customWidth="1"/>
    <col min="20" max="20" width="13.59765625" customWidth="1"/>
    <col min="21" max="50" width="9.1328125" style="1"/>
  </cols>
  <sheetData>
    <row r="1" spans="1:51" s="4" customFormat="1" ht="13.5" thickBot="1" x14ac:dyDescent="0.45">
      <c r="A1" s="178" t="s">
        <v>104</v>
      </c>
      <c r="B1" s="178" t="s">
        <v>5</v>
      </c>
      <c r="C1" s="178" t="s">
        <v>0</v>
      </c>
      <c r="D1" s="178" t="s">
        <v>55</v>
      </c>
      <c r="E1" s="178" t="s">
        <v>54</v>
      </c>
      <c r="F1" s="178" t="s">
        <v>53</v>
      </c>
      <c r="G1" s="178" t="s">
        <v>52</v>
      </c>
      <c r="H1" s="179"/>
      <c r="I1" s="179"/>
      <c r="J1" s="179"/>
      <c r="K1" s="178" t="s">
        <v>118</v>
      </c>
      <c r="L1" s="178" t="s">
        <v>49</v>
      </c>
      <c r="M1" s="178" t="s">
        <v>67</v>
      </c>
      <c r="N1" s="183" t="s">
        <v>59</v>
      </c>
      <c r="O1" s="178" t="s">
        <v>60</v>
      </c>
      <c r="P1" s="179"/>
      <c r="Q1" s="179"/>
      <c r="R1" s="183" t="s">
        <v>66</v>
      </c>
      <c r="S1" s="178" t="s">
        <v>50</v>
      </c>
      <c r="T1" s="178" t="s">
        <v>51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6"/>
    </row>
    <row r="2" spans="1:51" s="4" customFormat="1" ht="15" customHeight="1" thickBot="1" x14ac:dyDescent="0.45">
      <c r="A2" s="178"/>
      <c r="B2" s="178"/>
      <c r="C2" s="178"/>
      <c r="D2" s="178"/>
      <c r="E2" s="178"/>
      <c r="F2" s="178"/>
      <c r="G2" s="178"/>
      <c r="H2" s="179"/>
      <c r="I2" s="179"/>
      <c r="J2" s="179"/>
      <c r="K2" s="178"/>
      <c r="L2" s="178"/>
      <c r="M2" s="178"/>
      <c r="N2" s="186"/>
      <c r="O2" s="178"/>
      <c r="P2" s="179"/>
      <c r="Q2" s="179"/>
      <c r="R2" s="184"/>
      <c r="S2" s="178"/>
      <c r="T2" s="17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6"/>
    </row>
    <row r="3" spans="1:51" s="4" customFormat="1" ht="99.75" customHeight="1" thickBot="1" x14ac:dyDescent="0.45">
      <c r="A3" s="179"/>
      <c r="B3" s="179"/>
      <c r="C3" s="179"/>
      <c r="D3" s="179"/>
      <c r="E3" s="179"/>
      <c r="F3" s="179"/>
      <c r="G3" s="3" t="s">
        <v>1</v>
      </c>
      <c r="H3" s="3" t="s">
        <v>2</v>
      </c>
      <c r="I3" s="3" t="s">
        <v>3</v>
      </c>
      <c r="J3" s="3" t="s">
        <v>4</v>
      </c>
      <c r="K3" s="267"/>
      <c r="L3" s="179"/>
      <c r="M3" s="179"/>
      <c r="N3" s="185"/>
      <c r="O3" s="3" t="s">
        <v>56</v>
      </c>
      <c r="P3" s="3" t="s">
        <v>57</v>
      </c>
      <c r="Q3" s="3" t="s">
        <v>58</v>
      </c>
      <c r="R3" s="185"/>
      <c r="S3" s="179"/>
      <c r="T3" s="17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6"/>
    </row>
    <row r="4" spans="1:51" s="2" customFormat="1" x14ac:dyDescent="0.45">
      <c r="A4" s="180" t="s">
        <v>100</v>
      </c>
      <c r="B4" s="11">
        <v>1</v>
      </c>
      <c r="C4" s="11" t="s">
        <v>83</v>
      </c>
      <c r="D4" s="11" t="s">
        <v>84</v>
      </c>
      <c r="E4" s="11" t="s">
        <v>84</v>
      </c>
      <c r="F4" s="11">
        <v>18533</v>
      </c>
      <c r="G4" s="11">
        <v>1350</v>
      </c>
      <c r="H4" s="11">
        <v>200</v>
      </c>
      <c r="I4" s="11">
        <v>166</v>
      </c>
      <c r="J4" s="261">
        <v>77</v>
      </c>
      <c r="K4" s="11" t="s">
        <v>117</v>
      </c>
      <c r="L4" s="264" t="s">
        <v>88</v>
      </c>
      <c r="M4" s="11" t="s">
        <v>102</v>
      </c>
      <c r="N4" s="11" t="s">
        <v>22</v>
      </c>
      <c r="O4" s="11" t="s">
        <v>92</v>
      </c>
      <c r="P4" s="11" t="s">
        <v>93</v>
      </c>
      <c r="Q4" s="11" t="s">
        <v>93</v>
      </c>
      <c r="R4" s="11" t="s">
        <v>103</v>
      </c>
      <c r="S4" s="11" t="s">
        <v>94</v>
      </c>
      <c r="T4" s="11" t="s">
        <v>95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1" x14ac:dyDescent="0.45">
      <c r="A5" s="181"/>
      <c r="B5" s="10">
        <v>2</v>
      </c>
      <c r="C5" s="10" t="s">
        <v>85</v>
      </c>
      <c r="D5" s="10" t="s">
        <v>84</v>
      </c>
      <c r="E5" s="10" t="s">
        <v>84</v>
      </c>
      <c r="F5" s="10">
        <v>18533</v>
      </c>
      <c r="G5" s="10">
        <v>1357</v>
      </c>
      <c r="H5" s="10">
        <v>231</v>
      </c>
      <c r="I5" s="10">
        <v>92</v>
      </c>
      <c r="J5" s="262">
        <v>116</v>
      </c>
      <c r="K5" s="173" t="s">
        <v>117</v>
      </c>
      <c r="L5" s="265" t="s">
        <v>89</v>
      </c>
      <c r="M5" s="10" t="s">
        <v>102</v>
      </c>
      <c r="N5" s="10" t="s">
        <v>22</v>
      </c>
      <c r="O5" s="10" t="s">
        <v>92</v>
      </c>
      <c r="P5" s="10" t="s">
        <v>93</v>
      </c>
      <c r="Q5" s="10" t="s">
        <v>93</v>
      </c>
      <c r="R5" s="10" t="s">
        <v>103</v>
      </c>
      <c r="S5" s="10" t="s">
        <v>94</v>
      </c>
      <c r="T5" s="10" t="s">
        <v>95</v>
      </c>
    </row>
    <row r="6" spans="1:51" x14ac:dyDescent="0.45">
      <c r="A6" s="181"/>
      <c r="B6" s="10">
        <v>3</v>
      </c>
      <c r="C6" s="10" t="s">
        <v>86</v>
      </c>
      <c r="D6" s="10" t="s">
        <v>84</v>
      </c>
      <c r="E6" s="10" t="s">
        <v>84</v>
      </c>
      <c r="F6" s="10">
        <v>18533</v>
      </c>
      <c r="G6" s="10">
        <v>510</v>
      </c>
      <c r="H6" s="10">
        <v>1286</v>
      </c>
      <c r="I6" s="10">
        <v>101</v>
      </c>
      <c r="J6" s="262">
        <v>10</v>
      </c>
      <c r="K6" s="173" t="s">
        <v>117</v>
      </c>
      <c r="L6" s="265" t="s">
        <v>90</v>
      </c>
      <c r="M6" s="10" t="s">
        <v>102</v>
      </c>
      <c r="N6" s="10" t="s">
        <v>22</v>
      </c>
      <c r="O6" s="10" t="s">
        <v>92</v>
      </c>
      <c r="P6" s="10" t="s">
        <v>93</v>
      </c>
      <c r="Q6" s="10" t="s">
        <v>93</v>
      </c>
      <c r="R6" s="10" t="s">
        <v>103</v>
      </c>
      <c r="S6" s="10" t="s">
        <v>94</v>
      </c>
      <c r="T6" s="10" t="s">
        <v>95</v>
      </c>
    </row>
    <row r="7" spans="1:51" ht="14.65" thickBot="1" x14ac:dyDescent="0.5">
      <c r="A7" s="182"/>
      <c r="B7" s="12">
        <v>4</v>
      </c>
      <c r="C7" s="12" t="s">
        <v>87</v>
      </c>
      <c r="D7" s="12" t="s">
        <v>84</v>
      </c>
      <c r="E7" s="12" t="s">
        <v>84</v>
      </c>
      <c r="F7" s="12">
        <v>18533</v>
      </c>
      <c r="G7" s="12">
        <v>1843</v>
      </c>
      <c r="H7" s="12">
        <v>210</v>
      </c>
      <c r="I7" s="12">
        <v>10</v>
      </c>
      <c r="J7" s="263">
        <v>137</v>
      </c>
      <c r="K7" s="174" t="s">
        <v>117</v>
      </c>
      <c r="L7" s="266" t="s">
        <v>91</v>
      </c>
      <c r="M7" s="12" t="s">
        <v>102</v>
      </c>
      <c r="N7" s="12" t="s">
        <v>22</v>
      </c>
      <c r="O7" s="12" t="s">
        <v>92</v>
      </c>
      <c r="P7" s="12" t="s">
        <v>93</v>
      </c>
      <c r="Q7" s="12" t="s">
        <v>93</v>
      </c>
      <c r="R7" s="12" t="s">
        <v>93</v>
      </c>
      <c r="S7" s="12" t="s">
        <v>94</v>
      </c>
      <c r="T7" s="12" t="s">
        <v>95</v>
      </c>
    </row>
    <row r="23" spans="1:50" x14ac:dyDescent="0.45">
      <c r="T23" s="1"/>
      <c r="AX23"/>
    </row>
    <row r="25" spans="1:50" x14ac:dyDescent="0.45">
      <c r="A25" s="15" t="s">
        <v>99</v>
      </c>
      <c r="B25" s="15"/>
      <c r="C25" s="15"/>
    </row>
  </sheetData>
  <mergeCells count="16">
    <mergeCell ref="A1:A3"/>
    <mergeCell ref="A4:A7"/>
    <mergeCell ref="T1:T3"/>
    <mergeCell ref="F1:F3"/>
    <mergeCell ref="K1:K3"/>
    <mergeCell ref="L1:L3"/>
    <mergeCell ref="M1:M3"/>
    <mergeCell ref="O1:Q2"/>
    <mergeCell ref="G1:J2"/>
    <mergeCell ref="R1:R3"/>
    <mergeCell ref="N1:N3"/>
    <mergeCell ref="B1:B3"/>
    <mergeCell ref="C1:C3"/>
    <mergeCell ref="D1:D3"/>
    <mergeCell ref="E1:E3"/>
    <mergeCell ref="S1:S3"/>
  </mergeCells>
  <phoneticPr fontId="1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E16" sqref="E16"/>
    </sheetView>
  </sheetViews>
  <sheetFormatPr defaultRowHeight="14.25" x14ac:dyDescent="0.45"/>
  <cols>
    <col min="1" max="1" width="15.1328125" customWidth="1"/>
    <col min="2" max="2" width="12.1328125" customWidth="1"/>
    <col min="3" max="3" width="15.86328125" customWidth="1"/>
    <col min="4" max="4" width="22.1328125" customWidth="1"/>
    <col min="5" max="5" width="18.59765625" customWidth="1"/>
    <col min="6" max="6" width="35.1328125" customWidth="1"/>
    <col min="7" max="7" width="9.59765625" customWidth="1"/>
  </cols>
  <sheetData>
    <row r="1" spans="1:7" s="5" customFormat="1" ht="13.5" customHeight="1" thickBot="1" x14ac:dyDescent="0.45">
      <c r="A1" s="178" t="s">
        <v>6</v>
      </c>
      <c r="B1" s="178" t="s">
        <v>7</v>
      </c>
      <c r="C1" s="178" t="s">
        <v>65</v>
      </c>
      <c r="D1" s="178" t="s">
        <v>105</v>
      </c>
      <c r="E1" s="178" t="s">
        <v>8</v>
      </c>
      <c r="F1" s="178" t="s">
        <v>107</v>
      </c>
      <c r="G1" s="178" t="s">
        <v>9</v>
      </c>
    </row>
    <row r="2" spans="1:7" s="5" customFormat="1" ht="37.5" customHeight="1" thickBot="1" x14ac:dyDescent="0.45">
      <c r="A2" s="183"/>
      <c r="B2" s="178"/>
      <c r="C2" s="178"/>
      <c r="D2" s="187"/>
      <c r="E2" s="178"/>
      <c r="F2" s="187"/>
      <c r="G2" s="178"/>
    </row>
    <row r="3" spans="1:7" x14ac:dyDescent="0.45">
      <c r="A3" s="13" t="s">
        <v>101</v>
      </c>
      <c r="B3" s="16">
        <v>66</v>
      </c>
      <c r="C3" s="13" t="s">
        <v>97</v>
      </c>
      <c r="D3" s="13" t="s">
        <v>106</v>
      </c>
      <c r="E3" s="13">
        <v>9</v>
      </c>
      <c r="F3" s="13" t="s">
        <v>108</v>
      </c>
      <c r="G3" s="13">
        <v>4109</v>
      </c>
    </row>
    <row r="4" spans="1:7" ht="14.65" thickBot="1" x14ac:dyDescent="0.5">
      <c r="A4" s="8" t="s">
        <v>101</v>
      </c>
      <c r="B4" s="9">
        <v>68</v>
      </c>
      <c r="C4" s="8" t="s">
        <v>98</v>
      </c>
      <c r="D4" s="8" t="s">
        <v>106</v>
      </c>
      <c r="E4" s="8">
        <v>4</v>
      </c>
      <c r="F4" s="14" t="s">
        <v>109</v>
      </c>
      <c r="G4" s="8">
        <v>1388</v>
      </c>
    </row>
    <row r="5" spans="1:7" ht="14.65" thickBot="1" x14ac:dyDescent="0.5">
      <c r="A5" s="14" t="s">
        <v>101</v>
      </c>
      <c r="B5" s="17">
        <v>82</v>
      </c>
      <c r="C5" s="14" t="s">
        <v>96</v>
      </c>
      <c r="D5" s="14" t="s">
        <v>106</v>
      </c>
      <c r="E5" s="14">
        <v>4</v>
      </c>
      <c r="F5" s="14" t="s">
        <v>109</v>
      </c>
      <c r="G5" s="14">
        <v>892</v>
      </c>
    </row>
    <row r="29" spans="1:3" x14ac:dyDescent="0.45">
      <c r="A29" s="15" t="s">
        <v>99</v>
      </c>
      <c r="B29" s="15"/>
      <c r="C29" s="15"/>
    </row>
  </sheetData>
  <mergeCells count="7">
    <mergeCell ref="A1:A2"/>
    <mergeCell ref="B1:B2"/>
    <mergeCell ref="C1:C2"/>
    <mergeCell ref="E1:E2"/>
    <mergeCell ref="G1:G2"/>
    <mergeCell ref="D1:D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45"/>
  <sheetViews>
    <sheetView tabSelected="1" zoomScaleNormal="100" workbookViewId="0">
      <selection activeCell="G14" sqref="G14"/>
    </sheetView>
  </sheetViews>
  <sheetFormatPr defaultColWidth="9.1328125" defaultRowHeight="13.9" x14ac:dyDescent="0.4"/>
  <cols>
    <col min="1" max="1" width="11.59765625" style="19" customWidth="1"/>
    <col min="2" max="2" width="26.86328125" style="19" customWidth="1"/>
    <col min="3" max="3" width="11.3984375" style="19" customWidth="1"/>
    <col min="4" max="4" width="12.1328125" style="19" customWidth="1"/>
    <col min="5" max="5" width="9.1328125" style="19"/>
    <col min="6" max="6" width="10.86328125" style="19" customWidth="1"/>
    <col min="7" max="7" width="10.265625" style="20" customWidth="1"/>
    <col min="8" max="8" width="11.3984375" style="20" customWidth="1"/>
    <col min="9" max="9" width="14.73046875" style="20" customWidth="1"/>
    <col min="10" max="10" width="11.73046875" style="20" customWidth="1"/>
    <col min="11" max="11" width="9.3984375" style="20" customWidth="1"/>
    <col min="12" max="12" width="12.59765625" style="20" customWidth="1"/>
    <col min="13" max="13" width="14" style="20" customWidth="1"/>
    <col min="14" max="14" width="12" style="20" customWidth="1"/>
    <col min="15" max="15" width="13.265625" style="20" customWidth="1"/>
    <col min="16" max="16" width="11.86328125" style="20" customWidth="1"/>
    <col min="17" max="17" width="10.73046875" style="20" customWidth="1"/>
    <col min="18" max="18" width="12.1328125" style="20" customWidth="1"/>
    <col min="19" max="19" width="17.86328125" style="20" customWidth="1"/>
    <col min="20" max="20" width="13" style="21" customWidth="1"/>
    <col min="21" max="21" width="16.86328125" style="20" customWidth="1"/>
    <col min="22" max="22" width="23.1328125" style="20" customWidth="1"/>
    <col min="23" max="23" width="10.59765625" style="19" customWidth="1"/>
    <col min="24" max="24" width="11" style="20" customWidth="1"/>
    <col min="25" max="25" width="12.1328125" style="19" customWidth="1"/>
    <col min="26" max="26" width="10.59765625" style="19" customWidth="1"/>
    <col min="27" max="27" width="13" style="22" customWidth="1"/>
    <col min="28" max="29" width="10.86328125" style="19" customWidth="1"/>
    <col min="30" max="30" width="10.265625" style="23" bestFit="1" customWidth="1"/>
    <col min="31" max="32" width="9.59765625" style="23" bestFit="1" customWidth="1"/>
    <col min="33" max="34" width="9.1328125" style="23"/>
    <col min="35" max="16384" width="9.1328125" style="19"/>
  </cols>
  <sheetData>
    <row r="1" spans="1:34" ht="22.9" x14ac:dyDescent="0.65">
      <c r="A1" s="18" t="s">
        <v>111</v>
      </c>
      <c r="F1" s="172" t="s">
        <v>110</v>
      </c>
      <c r="G1" s="171"/>
      <c r="H1" s="171"/>
      <c r="I1" s="171"/>
      <c r="J1" s="171"/>
      <c r="K1" s="171"/>
    </row>
    <row r="2" spans="1:34" s="24" customFormat="1" ht="15.4" x14ac:dyDescent="0.45">
      <c r="A2" s="24" t="s">
        <v>70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5"/>
      <c r="V2" s="25"/>
      <c r="X2" s="25"/>
      <c r="AA2" s="27"/>
      <c r="AD2" s="28"/>
      <c r="AE2" s="28"/>
      <c r="AF2" s="28"/>
      <c r="AG2" s="28"/>
      <c r="AH2" s="28"/>
    </row>
    <row r="3" spans="1:34" s="24" customFormat="1" ht="14.25" customHeight="1" x14ac:dyDescent="0.45">
      <c r="A3" s="29" t="s">
        <v>48</v>
      </c>
      <c r="B3" s="30"/>
      <c r="C3" s="30"/>
      <c r="D3" s="30"/>
      <c r="E3" s="30"/>
      <c r="F3" s="30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  <c r="U3" s="25"/>
      <c r="V3" s="25"/>
      <c r="X3" s="25"/>
      <c r="AA3" s="27"/>
      <c r="AD3" s="28"/>
      <c r="AE3" s="28"/>
      <c r="AF3" s="28"/>
      <c r="AG3" s="28"/>
      <c r="AH3" s="28"/>
    </row>
    <row r="4" spans="1:34" s="32" customFormat="1" ht="14.25" customHeight="1" x14ac:dyDescent="0.45">
      <c r="A4" s="31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3"/>
      <c r="V4" s="33"/>
      <c r="X4" s="33"/>
      <c r="AA4" s="35"/>
      <c r="AD4" s="28"/>
      <c r="AE4" s="28"/>
      <c r="AF4" s="28"/>
      <c r="AG4" s="28"/>
      <c r="AH4" s="28"/>
    </row>
    <row r="5" spans="1:34" s="96" customFormat="1" ht="13.5" customHeight="1" x14ac:dyDescent="0.45">
      <c r="A5" s="9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  <c r="U5" s="97"/>
      <c r="V5" s="97"/>
      <c r="X5" s="97"/>
      <c r="AA5" s="99"/>
      <c r="AD5" s="100"/>
      <c r="AE5" s="100"/>
      <c r="AF5" s="100"/>
      <c r="AG5" s="100"/>
      <c r="AH5" s="100"/>
    </row>
    <row r="6" spans="1:34" s="101" customFormat="1" ht="13.9" customHeight="1" thickBot="1" x14ac:dyDescent="0.45">
      <c r="B6" s="102" t="s">
        <v>71</v>
      </c>
      <c r="G6" s="103"/>
      <c r="H6" s="102" t="s">
        <v>82</v>
      </c>
      <c r="I6" s="103"/>
      <c r="J6" s="103"/>
      <c r="K6" s="103"/>
      <c r="L6" s="236"/>
      <c r="M6" s="236"/>
      <c r="N6" s="236"/>
      <c r="O6" s="120"/>
      <c r="P6" s="104"/>
      <c r="Q6" s="104"/>
      <c r="R6" s="104"/>
      <c r="S6" s="104"/>
      <c r="T6" s="105"/>
      <c r="U6" s="104"/>
      <c r="V6" s="104"/>
      <c r="X6" s="103"/>
      <c r="AA6" s="106"/>
      <c r="AD6" s="107"/>
      <c r="AE6" s="107"/>
      <c r="AF6" s="107"/>
      <c r="AG6" s="107"/>
      <c r="AH6" s="107"/>
    </row>
    <row r="7" spans="1:34" s="101" customFormat="1" ht="37.15" customHeight="1" thickBot="1" x14ac:dyDescent="0.45">
      <c r="B7" s="108" t="s">
        <v>10</v>
      </c>
      <c r="C7" s="109" t="s">
        <v>24</v>
      </c>
      <c r="D7" s="110" t="s">
        <v>44</v>
      </c>
      <c r="F7" s="242"/>
      <c r="G7" s="242"/>
      <c r="H7" s="243" t="s">
        <v>112</v>
      </c>
      <c r="I7" s="226"/>
      <c r="J7" s="226"/>
      <c r="K7" s="244" t="s">
        <v>69</v>
      </c>
      <c r="L7" s="168"/>
      <c r="M7" s="168"/>
      <c r="N7" s="236"/>
      <c r="O7" s="104"/>
      <c r="P7" s="104"/>
      <c r="Q7" s="104"/>
      <c r="R7" s="104"/>
      <c r="S7" s="104"/>
      <c r="T7" s="104"/>
      <c r="U7" s="105"/>
      <c r="W7" s="103"/>
      <c r="Z7" s="106"/>
      <c r="AC7" s="107"/>
      <c r="AD7" s="107"/>
      <c r="AE7" s="107"/>
      <c r="AF7" s="107"/>
      <c r="AG7" s="107"/>
    </row>
    <row r="8" spans="1:34" s="101" customFormat="1" ht="13.9" customHeight="1" x14ac:dyDescent="0.4">
      <c r="B8" s="191" t="s">
        <v>46</v>
      </c>
      <c r="C8" s="111">
        <v>3</v>
      </c>
      <c r="D8" s="112">
        <v>2800</v>
      </c>
      <c r="F8" s="242"/>
      <c r="G8" s="242"/>
      <c r="H8" s="245" t="s">
        <v>39</v>
      </c>
      <c r="I8" s="190" t="s">
        <v>40</v>
      </c>
      <c r="J8" s="190" t="s">
        <v>41</v>
      </c>
      <c r="K8" s="246"/>
      <c r="L8" s="239"/>
      <c r="M8" s="240"/>
      <c r="N8" s="236"/>
      <c r="O8" s="104"/>
      <c r="P8" s="104"/>
      <c r="Q8" s="104"/>
      <c r="R8" s="104"/>
      <c r="S8" s="104"/>
      <c r="T8" s="104"/>
      <c r="U8" s="105"/>
      <c r="V8" s="106"/>
      <c r="W8" s="106"/>
      <c r="Z8" s="106"/>
      <c r="AC8" s="107"/>
      <c r="AD8" s="107"/>
      <c r="AE8" s="107"/>
      <c r="AF8" s="107"/>
      <c r="AG8" s="107"/>
    </row>
    <row r="9" spans="1:34" s="101" customFormat="1" ht="13.9" customHeight="1" x14ac:dyDescent="0.45">
      <c r="B9" s="192"/>
      <c r="C9" s="113">
        <v>2</v>
      </c>
      <c r="D9" s="114">
        <v>2500</v>
      </c>
      <c r="F9" s="242"/>
      <c r="G9" s="242"/>
      <c r="H9" s="247"/>
      <c r="I9" s="237"/>
      <c r="J9" s="237"/>
      <c r="K9" s="246"/>
      <c r="L9" s="239"/>
      <c r="M9" s="240"/>
      <c r="N9" s="241"/>
      <c r="O9" s="241"/>
      <c r="P9" s="115"/>
      <c r="Q9" s="115"/>
      <c r="R9" s="115"/>
      <c r="S9" s="115"/>
      <c r="T9" s="115"/>
      <c r="U9" s="105"/>
      <c r="V9" s="115"/>
      <c r="W9" s="116"/>
      <c r="Z9" s="106"/>
      <c r="AC9" s="107"/>
      <c r="AD9" s="107"/>
      <c r="AE9" s="107"/>
      <c r="AF9" s="107"/>
      <c r="AG9" s="107"/>
    </row>
    <row r="10" spans="1:34" s="101" customFormat="1" ht="13.9" customHeight="1" thickBot="1" x14ac:dyDescent="0.45">
      <c r="B10" s="193"/>
      <c r="C10" s="117">
        <v>1</v>
      </c>
      <c r="D10" s="118">
        <v>2200</v>
      </c>
      <c r="F10" s="238"/>
      <c r="G10" s="238"/>
      <c r="H10" s="248">
        <v>0.125</v>
      </c>
      <c r="I10" s="249">
        <v>0.15</v>
      </c>
      <c r="J10" s="249">
        <v>0.17499999999999999</v>
      </c>
      <c r="K10" s="250">
        <v>0.5</v>
      </c>
      <c r="L10" s="234"/>
      <c r="M10" s="240"/>
      <c r="N10" s="240"/>
      <c r="O10" s="119"/>
      <c r="P10" s="119"/>
      <c r="Q10" s="119"/>
      <c r="R10" s="119"/>
      <c r="S10" s="119"/>
      <c r="T10" s="120"/>
      <c r="U10" s="105"/>
      <c r="V10" s="121"/>
      <c r="W10" s="122"/>
      <c r="Z10" s="106"/>
      <c r="AC10" s="107"/>
      <c r="AD10" s="107"/>
      <c r="AE10" s="107"/>
      <c r="AF10" s="107"/>
      <c r="AG10" s="107"/>
    </row>
    <row r="11" spans="1:34" s="101" customFormat="1" ht="13.9" customHeight="1" x14ac:dyDescent="0.4">
      <c r="B11" s="191" t="s">
        <v>47</v>
      </c>
      <c r="C11" s="111">
        <v>3</v>
      </c>
      <c r="D11" s="112">
        <v>3000</v>
      </c>
      <c r="F11" s="238"/>
      <c r="G11" s="238"/>
      <c r="H11" s="235"/>
      <c r="I11" s="234"/>
      <c r="J11" s="234"/>
      <c r="K11" s="234"/>
      <c r="L11" s="234"/>
      <c r="M11" s="235"/>
      <c r="N11" s="236"/>
      <c r="O11" s="120"/>
      <c r="P11" s="120"/>
      <c r="Q11" s="120"/>
      <c r="R11" s="120"/>
      <c r="S11" s="120"/>
      <c r="T11" s="105"/>
      <c r="U11" s="120"/>
      <c r="V11" s="120"/>
      <c r="X11" s="103"/>
      <c r="AA11" s="106"/>
      <c r="AD11" s="107"/>
      <c r="AE11" s="107"/>
      <c r="AF11" s="107"/>
      <c r="AG11" s="107"/>
      <c r="AH11" s="107"/>
    </row>
    <row r="12" spans="1:34" s="101" customFormat="1" ht="13.9" customHeight="1" x14ac:dyDescent="0.4">
      <c r="B12" s="192"/>
      <c r="C12" s="113">
        <v>2</v>
      </c>
      <c r="D12" s="114">
        <v>2700</v>
      </c>
      <c r="F12" s="107"/>
      <c r="G12" s="107"/>
      <c r="H12" s="107"/>
      <c r="I12" s="107"/>
      <c r="J12" s="107"/>
      <c r="K12" s="107"/>
      <c r="L12" s="107"/>
      <c r="N12" s="120"/>
      <c r="O12" s="120"/>
      <c r="P12" s="120"/>
      <c r="Q12" s="120"/>
      <c r="R12" s="120"/>
      <c r="S12" s="120"/>
      <c r="T12" s="105"/>
      <c r="U12" s="120"/>
      <c r="V12" s="120"/>
      <c r="X12" s="103"/>
      <c r="AA12" s="106"/>
      <c r="AD12" s="107"/>
      <c r="AE12" s="107"/>
      <c r="AF12" s="107"/>
      <c r="AG12" s="107"/>
      <c r="AH12" s="107"/>
    </row>
    <row r="13" spans="1:34" s="101" customFormat="1" ht="13.9" customHeight="1" thickBot="1" x14ac:dyDescent="0.45">
      <c r="B13" s="193"/>
      <c r="C13" s="117">
        <v>1</v>
      </c>
      <c r="D13" s="118">
        <v>2400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5"/>
      <c r="U13" s="103"/>
      <c r="V13" s="103"/>
      <c r="X13" s="103"/>
      <c r="AA13" s="106"/>
      <c r="AD13" s="107"/>
      <c r="AE13" s="107"/>
      <c r="AF13" s="107"/>
      <c r="AG13" s="107"/>
      <c r="AH13" s="107"/>
    </row>
    <row r="14" spans="1:34" x14ac:dyDescent="0.4">
      <c r="B14" s="38"/>
      <c r="C14" s="38"/>
      <c r="D14" s="39"/>
    </row>
    <row r="15" spans="1:34" x14ac:dyDescent="0.4">
      <c r="B15" s="38"/>
      <c r="C15" s="38"/>
      <c r="D15" s="39"/>
    </row>
    <row r="16" spans="1:34" s="168" customFormat="1" ht="15.4" thickBot="1" x14ac:dyDescent="0.45">
      <c r="A16" s="165"/>
      <c r="B16" s="166"/>
      <c r="C16" s="167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69"/>
      <c r="U16" s="120"/>
      <c r="V16" s="120"/>
      <c r="X16" s="120"/>
      <c r="AA16" s="170"/>
      <c r="AD16" s="107"/>
      <c r="AE16" s="107"/>
      <c r="AF16" s="107"/>
      <c r="AG16" s="107"/>
      <c r="AH16" s="107"/>
    </row>
    <row r="17" spans="1:34" s="124" customFormat="1" ht="15.75" customHeight="1" x14ac:dyDescent="0.45">
      <c r="A17" s="197" t="s">
        <v>15</v>
      </c>
      <c r="B17" s="194" t="s">
        <v>61</v>
      </c>
      <c r="C17" s="197" t="s">
        <v>72</v>
      </c>
      <c r="D17" s="198"/>
      <c r="E17" s="197" t="s">
        <v>75</v>
      </c>
      <c r="F17" s="201"/>
      <c r="G17" s="227" t="s">
        <v>29</v>
      </c>
      <c r="H17" s="228"/>
      <c r="I17" s="229"/>
      <c r="J17" s="227" t="s">
        <v>30</v>
      </c>
      <c r="K17" s="228"/>
      <c r="L17" s="228"/>
      <c r="M17" s="228"/>
      <c r="N17" s="228"/>
      <c r="O17" s="228"/>
      <c r="P17" s="228"/>
      <c r="Q17" s="228"/>
      <c r="R17" s="228"/>
      <c r="S17" s="251"/>
      <c r="T17" s="221" t="s">
        <v>77</v>
      </c>
      <c r="U17" s="198" t="s">
        <v>79</v>
      </c>
      <c r="V17" s="224" t="s">
        <v>16</v>
      </c>
      <c r="W17" s="225"/>
      <c r="X17" s="215" t="s">
        <v>81</v>
      </c>
      <c r="Y17" s="216"/>
      <c r="Z17" s="217"/>
      <c r="AA17" s="212" t="s">
        <v>38</v>
      </c>
      <c r="AB17" s="207" t="s">
        <v>42</v>
      </c>
      <c r="AC17" s="208"/>
      <c r="AD17" s="123"/>
      <c r="AE17" s="123"/>
      <c r="AF17" s="123"/>
      <c r="AG17" s="123"/>
      <c r="AH17" s="123"/>
    </row>
    <row r="18" spans="1:34" s="124" customFormat="1" ht="12.75" customHeight="1" x14ac:dyDescent="0.45">
      <c r="A18" s="204"/>
      <c r="B18" s="195"/>
      <c r="C18" s="199"/>
      <c r="D18" s="200"/>
      <c r="E18" s="202"/>
      <c r="F18" s="203"/>
      <c r="G18" s="230" t="s">
        <v>76</v>
      </c>
      <c r="H18" s="231"/>
      <c r="I18" s="232"/>
      <c r="J18" s="211" t="s">
        <v>31</v>
      </c>
      <c r="K18" s="206"/>
      <c r="L18" s="206"/>
      <c r="M18" s="211" t="s">
        <v>32</v>
      </c>
      <c r="N18" s="206"/>
      <c r="O18" s="206"/>
      <c r="P18" s="211" t="s">
        <v>62</v>
      </c>
      <c r="Q18" s="206"/>
      <c r="R18" s="233"/>
      <c r="S18" s="252" t="s">
        <v>68</v>
      </c>
      <c r="T18" s="222"/>
      <c r="U18" s="200"/>
      <c r="V18" s="209" t="s">
        <v>45</v>
      </c>
      <c r="W18" s="209" t="s">
        <v>78</v>
      </c>
      <c r="X18" s="125" t="s">
        <v>35</v>
      </c>
      <c r="Y18" s="259">
        <v>800</v>
      </c>
      <c r="Z18" s="218" t="s">
        <v>115</v>
      </c>
      <c r="AA18" s="213"/>
      <c r="AB18" s="125" t="s">
        <v>11</v>
      </c>
      <c r="AC18" s="126" t="s">
        <v>12</v>
      </c>
      <c r="AD18" s="123"/>
      <c r="AE18" s="123"/>
      <c r="AF18" s="123"/>
      <c r="AG18" s="123"/>
      <c r="AH18" s="123"/>
    </row>
    <row r="19" spans="1:34" s="130" customFormat="1" ht="13.5" customHeight="1" thickBot="1" x14ac:dyDescent="0.4">
      <c r="A19" s="205"/>
      <c r="B19" s="196"/>
      <c r="C19" s="127" t="s">
        <v>22</v>
      </c>
      <c r="D19" s="127" t="s">
        <v>23</v>
      </c>
      <c r="E19" s="128" t="s">
        <v>22</v>
      </c>
      <c r="F19" s="129" t="s">
        <v>23</v>
      </c>
      <c r="G19" s="128" t="s">
        <v>26</v>
      </c>
      <c r="H19" s="127" t="s">
        <v>27</v>
      </c>
      <c r="I19" s="127" t="s">
        <v>25</v>
      </c>
      <c r="J19" s="128" t="s">
        <v>22</v>
      </c>
      <c r="K19" s="127" t="s">
        <v>23</v>
      </c>
      <c r="L19" s="127" t="s">
        <v>28</v>
      </c>
      <c r="M19" s="128" t="s">
        <v>22</v>
      </c>
      <c r="N19" s="127" t="s">
        <v>23</v>
      </c>
      <c r="O19" s="127" t="s">
        <v>28</v>
      </c>
      <c r="P19" s="128" t="s">
        <v>22</v>
      </c>
      <c r="Q19" s="127" t="s">
        <v>23</v>
      </c>
      <c r="R19" s="129" t="s">
        <v>28</v>
      </c>
      <c r="S19" s="253"/>
      <c r="T19" s="223"/>
      <c r="U19" s="220"/>
      <c r="V19" s="210"/>
      <c r="W19" s="210"/>
      <c r="X19" s="128" t="s">
        <v>36</v>
      </c>
      <c r="Y19" s="127" t="s">
        <v>37</v>
      </c>
      <c r="Z19" s="219"/>
      <c r="AA19" s="214"/>
      <c r="AB19" s="128" t="s">
        <v>37</v>
      </c>
      <c r="AC19" s="129" t="s">
        <v>37</v>
      </c>
      <c r="AD19" s="188" t="s">
        <v>43</v>
      </c>
      <c r="AE19" s="189"/>
    </row>
    <row r="20" spans="1:34" s="149" customFormat="1" ht="14.25" thickTop="1" x14ac:dyDescent="0.4">
      <c r="A20" s="131" t="s">
        <v>18</v>
      </c>
      <c r="B20" s="132" t="s">
        <v>17</v>
      </c>
      <c r="C20" s="133">
        <v>9</v>
      </c>
      <c r="D20" s="133">
        <v>5</v>
      </c>
      <c r="E20" s="131">
        <v>0</v>
      </c>
      <c r="F20" s="134">
        <v>3</v>
      </c>
      <c r="G20" s="131">
        <v>4</v>
      </c>
      <c r="H20" s="133">
        <v>0</v>
      </c>
      <c r="I20" s="133">
        <v>0</v>
      </c>
      <c r="J20" s="135">
        <f>IF(G20=4,($C20*($D$8+$D$10))+$E20*($D$8+$D$10),IF(G20=3,($D$8*($C20+$E20)),IF(G20=2,($D$9*($C20+$E20)),IF(G20=1,($D$10*($C20+$E20)),IF(G20=0,0)))))</f>
        <v>45000</v>
      </c>
      <c r="K20" s="136">
        <f t="shared" ref="K20:K32" si="0">IF(G20=4,($D20*($D$11+$D$13))+$F20*($D$11+$D$13),IF(G20=3,($D$11*($D20+$F20)),IF(G20=2,($D$12*($D20+$F20)),IF(G20=1,($D$13*($D20+$F20)),IF(G20=0,0)))))</f>
        <v>43200</v>
      </c>
      <c r="L20" s="136">
        <f>+K20+J20</f>
        <v>88200</v>
      </c>
      <c r="M20" s="137">
        <f t="shared" ref="M20:M32" si="1">IF(H20=4,($C20*($D$8+$D$10))+$E20*($D$8+$D$10),IF(H20=3,($D$8*($C20+$E20)),IF(H20=2,($D$9*($C20+$E20)),IF(H20=1,($D$10*($C20+$E20)),IF(H20=0,0)))))</f>
        <v>0</v>
      </c>
      <c r="N20" s="136">
        <f t="shared" ref="N20:N32" si="2">IF(H20=4,($D20*($D$11+$D$13))+$F20*($D$11+$D$13),IF(H20=3,($D$11*($D20+$F20)),IF(H20=2,($D$12*($D20+$F20)),IF(H20=1,($D$13*($D20+$F20)),IF(H20=0,0)))))</f>
        <v>0</v>
      </c>
      <c r="O20" s="136">
        <f>+N20+M20</f>
        <v>0</v>
      </c>
      <c r="P20" s="137">
        <f>IF(I20=4,($C20*($D$8+$D$10))+$E20*($D$8+$D$10),IF(I20=3,($D$8*($C20+$E20)),IF(I20=2,($D$9*($C20+$E20)),IF(I20=1,($D$10*($C20+$E20)),IF(I20=0,0)))))</f>
        <v>0</v>
      </c>
      <c r="Q20" s="138">
        <f>IF(I20=4,($D20*($D$11+$D$13))+$F20*($D$11+$D$13),IF(I20=3,($D$11*($D20+$F20)),IF(I20=2,($D$12*($D20+$F20)),IF(I20=1,($D$13*($D20+$F20)),IF(I20=0,0)))))</f>
        <v>0</v>
      </c>
      <c r="R20" s="139">
        <f>+Q20+P20</f>
        <v>0</v>
      </c>
      <c r="S20" s="136">
        <f>SUM(R20,O20,L20)</f>
        <v>88200</v>
      </c>
      <c r="T20" s="140">
        <v>1</v>
      </c>
      <c r="U20" s="254">
        <f>H10</f>
        <v>0.125</v>
      </c>
      <c r="V20" s="133" t="s">
        <v>34</v>
      </c>
      <c r="W20" s="141">
        <v>9000</v>
      </c>
      <c r="X20" s="131">
        <v>1</v>
      </c>
      <c r="Y20" s="142">
        <f>+X20*$Y$18</f>
        <v>800</v>
      </c>
      <c r="Z20" s="143">
        <f>K10</f>
        <v>0.5</v>
      </c>
      <c r="AA20" s="139">
        <f>+Y20+W20+L20+O20+R20</f>
        <v>98000</v>
      </c>
      <c r="AB20" s="144">
        <f t="shared" ref="AB20:AB32" si="3">+AA20-AC20</f>
        <v>85450</v>
      </c>
      <c r="AC20" s="145">
        <f>(S20*U20)+(W20*U20)+(Y20*Z20)</f>
        <v>12550</v>
      </c>
      <c r="AD20" s="146">
        <f>+AC20+AB20</f>
        <v>98000</v>
      </c>
      <c r="AE20" s="147" t="str">
        <f t="shared" ref="AE20:AE33" si="4">IF(AD20=AA20,"Good","Bad")</f>
        <v>Good</v>
      </c>
      <c r="AF20" s="148"/>
      <c r="AG20" s="148"/>
      <c r="AH20" s="148"/>
    </row>
    <row r="21" spans="1:34" s="148" customFormat="1" x14ac:dyDescent="0.4">
      <c r="A21" s="131" t="s">
        <v>19</v>
      </c>
      <c r="B21" s="132" t="s">
        <v>20</v>
      </c>
      <c r="C21" s="133">
        <v>6</v>
      </c>
      <c r="D21" s="133">
        <v>0</v>
      </c>
      <c r="E21" s="131">
        <v>0</v>
      </c>
      <c r="F21" s="134">
        <v>5</v>
      </c>
      <c r="G21" s="131">
        <v>3</v>
      </c>
      <c r="H21" s="133">
        <v>0</v>
      </c>
      <c r="I21" s="133">
        <v>0</v>
      </c>
      <c r="J21" s="135">
        <f t="shared" ref="J20:J32" si="5">IF(G21=4,($C21*($D$8+$D$10))+$E21*($D$8+$D$10),IF(G21=3,($D$8*($C21+$E21)),IF(G21=2,($D$9*($C21+$E21)),IF(G21=1,($D$10*($C21+$E21)),IF(G21=0,0)))))</f>
        <v>16800</v>
      </c>
      <c r="K21" s="136">
        <f t="shared" si="0"/>
        <v>15000</v>
      </c>
      <c r="L21" s="136">
        <f t="shared" ref="L21:L30" si="6">+K21+J21</f>
        <v>31800</v>
      </c>
      <c r="M21" s="137">
        <f t="shared" si="1"/>
        <v>0</v>
      </c>
      <c r="N21" s="136">
        <f t="shared" si="2"/>
        <v>0</v>
      </c>
      <c r="O21" s="136">
        <f t="shared" ref="O21:O31" si="7">+N21+M21</f>
        <v>0</v>
      </c>
      <c r="P21" s="137">
        <f t="shared" ref="P21:P32" si="8">IF(I21=4,($C21*($D$8+$D$10))+$E21*($D$8+$D$10),IF(I21=3,($D$8*($C21+$E21)),IF(I21=2,($D$9*($C21+$E21)),IF(I21=1,($D$10*($C21+$E21)),IF(I21=0,0)))))</f>
        <v>0</v>
      </c>
      <c r="Q21" s="138">
        <f t="shared" ref="Q21:Q23" si="9">IF(I21=4,($D21*($D$11+$D$13))+$F21*($D$11+$D$13),IF(I21=3,($D$11*($D21+$F21)),IF(I21=2,($D$12*($D21+$F21)),IF(I21=1,($D$13*($D21+$F21)),IF(I21=0,0)))))</f>
        <v>0</v>
      </c>
      <c r="R21" s="139">
        <f t="shared" ref="R21:R32" si="10">+Q21+P21</f>
        <v>0</v>
      </c>
      <c r="S21" s="136">
        <f t="shared" ref="S21:S23" si="11">SUM(R21,O21,L21)</f>
        <v>31800</v>
      </c>
      <c r="T21" s="140">
        <v>2</v>
      </c>
      <c r="U21" s="255">
        <f>I10</f>
        <v>0.15</v>
      </c>
      <c r="V21" s="133"/>
      <c r="W21" s="141"/>
      <c r="X21" s="131">
        <v>5</v>
      </c>
      <c r="Y21" s="142">
        <f t="shared" ref="Y21:Y32" si="12">+X21*$Y$18</f>
        <v>4000</v>
      </c>
      <c r="Z21" s="143">
        <f>K10</f>
        <v>0.5</v>
      </c>
      <c r="AA21" s="139">
        <f>+Y21+W21+L21+O21+R21</f>
        <v>35800</v>
      </c>
      <c r="AB21" s="144">
        <f t="shared" si="3"/>
        <v>29030</v>
      </c>
      <c r="AC21" s="145">
        <f>(S21*U21)+(W21*U21)+(Y21*Z21)</f>
        <v>6770</v>
      </c>
      <c r="AD21" s="150">
        <f t="shared" ref="AD21:AD32" si="13">+AC21+AB21</f>
        <v>35800</v>
      </c>
      <c r="AE21" s="147" t="str">
        <f t="shared" si="4"/>
        <v>Good</v>
      </c>
    </row>
    <row r="22" spans="1:34" s="148" customFormat="1" x14ac:dyDescent="0.4">
      <c r="A22" s="131" t="s">
        <v>21</v>
      </c>
      <c r="B22" s="132" t="s">
        <v>63</v>
      </c>
      <c r="C22" s="133">
        <v>0</v>
      </c>
      <c r="D22" s="133">
        <v>7</v>
      </c>
      <c r="E22" s="131">
        <v>0</v>
      </c>
      <c r="F22" s="134">
        <v>2</v>
      </c>
      <c r="G22" s="131">
        <v>2</v>
      </c>
      <c r="H22" s="133">
        <v>1</v>
      </c>
      <c r="I22" s="133">
        <v>0</v>
      </c>
      <c r="J22" s="135">
        <f t="shared" si="5"/>
        <v>0</v>
      </c>
      <c r="K22" s="136">
        <f t="shared" si="0"/>
        <v>24300</v>
      </c>
      <c r="L22" s="136">
        <f t="shared" si="6"/>
        <v>24300</v>
      </c>
      <c r="M22" s="137">
        <f t="shared" si="1"/>
        <v>0</v>
      </c>
      <c r="N22" s="136">
        <f t="shared" si="2"/>
        <v>21600</v>
      </c>
      <c r="O22" s="136">
        <f t="shared" si="7"/>
        <v>21600</v>
      </c>
      <c r="P22" s="137">
        <f t="shared" si="8"/>
        <v>0</v>
      </c>
      <c r="Q22" s="138">
        <f t="shared" si="9"/>
        <v>0</v>
      </c>
      <c r="R22" s="139">
        <f t="shared" si="10"/>
        <v>0</v>
      </c>
      <c r="S22" s="136">
        <f t="shared" si="11"/>
        <v>45900</v>
      </c>
      <c r="T22" s="140">
        <v>3</v>
      </c>
      <c r="U22" s="255">
        <f>J10</f>
        <v>0.17499999999999999</v>
      </c>
      <c r="V22" s="133"/>
      <c r="W22" s="151"/>
      <c r="X22" s="131">
        <v>2</v>
      </c>
      <c r="Y22" s="142">
        <f t="shared" si="12"/>
        <v>1600</v>
      </c>
      <c r="Z22" s="143">
        <f>K10</f>
        <v>0.5</v>
      </c>
      <c r="AA22" s="139">
        <f>+Y22+W22+L22+O22+R22</f>
        <v>47500</v>
      </c>
      <c r="AB22" s="144">
        <f t="shared" si="3"/>
        <v>38667.5</v>
      </c>
      <c r="AC22" s="145">
        <f>(S22*U22)+(W22*U22)+(Y22*Z22)</f>
        <v>8832.5</v>
      </c>
      <c r="AD22" s="150">
        <f t="shared" si="13"/>
        <v>47500</v>
      </c>
      <c r="AE22" s="147" t="str">
        <f t="shared" si="4"/>
        <v>Good</v>
      </c>
    </row>
    <row r="23" spans="1:34" s="148" customFormat="1" x14ac:dyDescent="0.4">
      <c r="A23" s="152" t="s">
        <v>33</v>
      </c>
      <c r="B23" s="153" t="s">
        <v>64</v>
      </c>
      <c r="C23" s="154">
        <v>12</v>
      </c>
      <c r="D23" s="154">
        <v>0</v>
      </c>
      <c r="E23" s="152">
        <v>0</v>
      </c>
      <c r="F23" s="155">
        <v>0</v>
      </c>
      <c r="G23" s="152">
        <v>2</v>
      </c>
      <c r="H23" s="154">
        <v>0</v>
      </c>
      <c r="I23" s="154">
        <v>2</v>
      </c>
      <c r="J23" s="156">
        <f t="shared" si="5"/>
        <v>30000</v>
      </c>
      <c r="K23" s="157">
        <f t="shared" si="0"/>
        <v>0</v>
      </c>
      <c r="L23" s="157">
        <f t="shared" ref="L23" si="14">+K23+J23</f>
        <v>30000</v>
      </c>
      <c r="M23" s="158">
        <f t="shared" si="1"/>
        <v>0</v>
      </c>
      <c r="N23" s="157">
        <f t="shared" si="2"/>
        <v>0</v>
      </c>
      <c r="O23" s="157">
        <f t="shared" ref="O23" si="15">+N23+M23</f>
        <v>0</v>
      </c>
      <c r="P23" s="135">
        <f t="shared" si="8"/>
        <v>30000</v>
      </c>
      <c r="Q23" s="138">
        <f t="shared" si="9"/>
        <v>0</v>
      </c>
      <c r="R23" s="139">
        <f t="shared" si="10"/>
        <v>30000</v>
      </c>
      <c r="S23" s="157">
        <f t="shared" si="11"/>
        <v>60000</v>
      </c>
      <c r="T23" s="159">
        <v>1</v>
      </c>
      <c r="U23" s="256">
        <f>H10</f>
        <v>0.125</v>
      </c>
      <c r="V23" s="154" t="s">
        <v>103</v>
      </c>
      <c r="W23" s="160">
        <v>4000</v>
      </c>
      <c r="X23" s="152">
        <v>0</v>
      </c>
      <c r="Y23" s="161">
        <f t="shared" si="12"/>
        <v>0</v>
      </c>
      <c r="Z23" s="162"/>
      <c r="AA23" s="139">
        <f>+Y23+W23+L23+O23+R23</f>
        <v>64000</v>
      </c>
      <c r="AB23" s="163">
        <f t="shared" si="3"/>
        <v>56000</v>
      </c>
      <c r="AC23" s="164">
        <f>(S23*U23)+(W23*U23)+(Y23*Z23)</f>
        <v>8000</v>
      </c>
      <c r="AD23" s="150">
        <f t="shared" si="13"/>
        <v>64000</v>
      </c>
      <c r="AE23" s="147" t="str">
        <f t="shared" si="4"/>
        <v>Good</v>
      </c>
    </row>
    <row r="24" spans="1:34" s="63" customFormat="1" x14ac:dyDescent="0.4">
      <c r="A24" s="44">
        <v>1</v>
      </c>
      <c r="B24" s="45"/>
      <c r="C24" s="46"/>
      <c r="D24" s="46"/>
      <c r="E24" s="44"/>
      <c r="F24" s="47"/>
      <c r="G24" s="44"/>
      <c r="H24" s="46"/>
      <c r="I24" s="46"/>
      <c r="J24" s="48">
        <f t="shared" si="5"/>
        <v>0</v>
      </c>
      <c r="K24" s="49">
        <f t="shared" si="0"/>
        <v>0</v>
      </c>
      <c r="L24" s="49">
        <f t="shared" si="6"/>
        <v>0</v>
      </c>
      <c r="M24" s="50">
        <f t="shared" si="1"/>
        <v>0</v>
      </c>
      <c r="N24" s="49">
        <f t="shared" si="2"/>
        <v>0</v>
      </c>
      <c r="O24" s="49">
        <f t="shared" si="7"/>
        <v>0</v>
      </c>
      <c r="P24" s="51">
        <f t="shared" si="8"/>
        <v>0</v>
      </c>
      <c r="Q24" s="52">
        <f t="shared" ref="Q24:Q32" si="16">IF(I24=4,($D24*($D$8+$D$10))+$F24*($D$8+$D$10),IF(I24=3,($D$8*($D24+$F24)),IF(I24=2,($D$9*($D24+$F24)),IF(I24=1,($D$10*($D24+$F24)),IF(I24=0,0)))))</f>
        <v>0</v>
      </c>
      <c r="R24" s="53">
        <f t="shared" si="10"/>
        <v>0</v>
      </c>
      <c r="S24" s="54">
        <f>SUM(R24,O24,L24)</f>
        <v>0</v>
      </c>
      <c r="T24" s="56"/>
      <c r="U24" s="55"/>
      <c r="V24" s="46"/>
      <c r="W24" s="57"/>
      <c r="X24" s="44"/>
      <c r="Y24" s="58">
        <f t="shared" si="12"/>
        <v>0</v>
      </c>
      <c r="Z24" s="257">
        <f>K$10</f>
        <v>0.5</v>
      </c>
      <c r="AA24" s="59">
        <f>+Y24+W24+L24+O24+R24</f>
        <v>0</v>
      </c>
      <c r="AB24" s="60">
        <f t="shared" si="3"/>
        <v>0</v>
      </c>
      <c r="AC24" s="61">
        <f>(S24*U24)+(W24*U24)+(Y24*Z24)</f>
        <v>0</v>
      </c>
      <c r="AD24" s="62">
        <f t="shared" si="13"/>
        <v>0</v>
      </c>
      <c r="AE24" s="43" t="str">
        <f t="shared" si="4"/>
        <v>Good</v>
      </c>
    </row>
    <row r="25" spans="1:34" s="63" customFormat="1" x14ac:dyDescent="0.4">
      <c r="A25" s="44">
        <v>2</v>
      </c>
      <c r="B25" s="45"/>
      <c r="C25" s="46"/>
      <c r="D25" s="46"/>
      <c r="E25" s="44"/>
      <c r="F25" s="47"/>
      <c r="G25" s="44"/>
      <c r="H25" s="46"/>
      <c r="I25" s="46"/>
      <c r="J25" s="48">
        <f t="shared" si="5"/>
        <v>0</v>
      </c>
      <c r="K25" s="49">
        <f t="shared" si="0"/>
        <v>0</v>
      </c>
      <c r="L25" s="49">
        <f t="shared" si="6"/>
        <v>0</v>
      </c>
      <c r="M25" s="50">
        <f t="shared" si="1"/>
        <v>0</v>
      </c>
      <c r="N25" s="49">
        <f t="shared" si="2"/>
        <v>0</v>
      </c>
      <c r="O25" s="49">
        <f t="shared" si="7"/>
        <v>0</v>
      </c>
      <c r="P25" s="41">
        <f t="shared" si="8"/>
        <v>0</v>
      </c>
      <c r="Q25" s="42">
        <f t="shared" si="16"/>
        <v>0</v>
      </c>
      <c r="R25" s="64">
        <f t="shared" si="10"/>
        <v>0</v>
      </c>
      <c r="S25" s="54">
        <f t="shared" ref="S25:S32" si="17">SUM(R25,O25,L25)</f>
        <v>0</v>
      </c>
      <c r="T25" s="56"/>
      <c r="U25" s="55"/>
      <c r="V25" s="46"/>
      <c r="W25" s="57"/>
      <c r="X25" s="44"/>
      <c r="Y25" s="58">
        <f t="shared" si="12"/>
        <v>0</v>
      </c>
      <c r="Z25" s="257">
        <f t="shared" ref="Z25:Z32" si="18">K$10</f>
        <v>0.5</v>
      </c>
      <c r="AA25" s="65">
        <f>+Y25+W25+L25+O25+R25</f>
        <v>0</v>
      </c>
      <c r="AB25" s="60">
        <f t="shared" si="3"/>
        <v>0</v>
      </c>
      <c r="AC25" s="61">
        <f>(S25*U25)+(W25*U25)+(Y25*Z25)</f>
        <v>0</v>
      </c>
      <c r="AD25" s="62">
        <f t="shared" si="13"/>
        <v>0</v>
      </c>
      <c r="AE25" s="43" t="str">
        <f t="shared" si="4"/>
        <v>Good</v>
      </c>
    </row>
    <row r="26" spans="1:34" s="63" customFormat="1" x14ac:dyDescent="0.4">
      <c r="A26" s="44"/>
      <c r="B26" s="45"/>
      <c r="C26" s="46"/>
      <c r="D26" s="46"/>
      <c r="E26" s="44"/>
      <c r="F26" s="47"/>
      <c r="G26" s="44"/>
      <c r="H26" s="46"/>
      <c r="I26" s="46"/>
      <c r="J26" s="48">
        <f t="shared" si="5"/>
        <v>0</v>
      </c>
      <c r="K26" s="49">
        <f t="shared" si="0"/>
        <v>0</v>
      </c>
      <c r="L26" s="49">
        <f t="shared" si="6"/>
        <v>0</v>
      </c>
      <c r="M26" s="50">
        <f t="shared" si="1"/>
        <v>0</v>
      </c>
      <c r="N26" s="49">
        <f t="shared" si="2"/>
        <v>0</v>
      </c>
      <c r="O26" s="49">
        <f t="shared" si="7"/>
        <v>0</v>
      </c>
      <c r="P26" s="41">
        <f t="shared" si="8"/>
        <v>0</v>
      </c>
      <c r="Q26" s="42">
        <f t="shared" si="16"/>
        <v>0</v>
      </c>
      <c r="R26" s="64">
        <f t="shared" si="10"/>
        <v>0</v>
      </c>
      <c r="S26" s="54">
        <f t="shared" si="17"/>
        <v>0</v>
      </c>
      <c r="T26" s="56"/>
      <c r="U26" s="55"/>
      <c r="V26" s="46"/>
      <c r="W26" s="57"/>
      <c r="X26" s="44"/>
      <c r="Y26" s="58">
        <f t="shared" si="12"/>
        <v>0</v>
      </c>
      <c r="Z26" s="257">
        <f t="shared" si="18"/>
        <v>0.5</v>
      </c>
      <c r="AA26" s="65">
        <f>+Y26+W26+L26+O26+R26</f>
        <v>0</v>
      </c>
      <c r="AB26" s="60">
        <f t="shared" si="3"/>
        <v>0</v>
      </c>
      <c r="AC26" s="61">
        <f>(S26*U26)+(W26*U26)+(Y26*Z26)</f>
        <v>0</v>
      </c>
      <c r="AD26" s="62">
        <f t="shared" si="13"/>
        <v>0</v>
      </c>
      <c r="AE26" s="43" t="str">
        <f t="shared" si="4"/>
        <v>Good</v>
      </c>
    </row>
    <row r="27" spans="1:34" s="63" customFormat="1" x14ac:dyDescent="0.4">
      <c r="A27" s="44"/>
      <c r="B27" s="45"/>
      <c r="C27" s="46"/>
      <c r="D27" s="46"/>
      <c r="E27" s="44"/>
      <c r="F27" s="47"/>
      <c r="G27" s="44"/>
      <c r="H27" s="46"/>
      <c r="I27" s="46"/>
      <c r="J27" s="48">
        <f t="shared" si="5"/>
        <v>0</v>
      </c>
      <c r="K27" s="49">
        <f t="shared" si="0"/>
        <v>0</v>
      </c>
      <c r="L27" s="49">
        <f t="shared" si="6"/>
        <v>0</v>
      </c>
      <c r="M27" s="50">
        <f t="shared" si="1"/>
        <v>0</v>
      </c>
      <c r="N27" s="49">
        <f t="shared" si="2"/>
        <v>0</v>
      </c>
      <c r="O27" s="49">
        <f t="shared" si="7"/>
        <v>0</v>
      </c>
      <c r="P27" s="41">
        <f t="shared" si="8"/>
        <v>0</v>
      </c>
      <c r="Q27" s="42">
        <f t="shared" si="16"/>
        <v>0</v>
      </c>
      <c r="R27" s="64">
        <f t="shared" si="10"/>
        <v>0</v>
      </c>
      <c r="S27" s="54">
        <f t="shared" si="17"/>
        <v>0</v>
      </c>
      <c r="T27" s="56"/>
      <c r="U27" s="55"/>
      <c r="V27" s="46"/>
      <c r="W27" s="57"/>
      <c r="X27" s="44"/>
      <c r="Y27" s="58">
        <f t="shared" si="12"/>
        <v>0</v>
      </c>
      <c r="Z27" s="257">
        <f t="shared" si="18"/>
        <v>0.5</v>
      </c>
      <c r="AA27" s="65">
        <f>+Y27+W27+L27+O27+R27</f>
        <v>0</v>
      </c>
      <c r="AB27" s="60">
        <f t="shared" si="3"/>
        <v>0</v>
      </c>
      <c r="AC27" s="61">
        <f>(S27*U27)+(W27*U27)+(Y27*Z27)</f>
        <v>0</v>
      </c>
      <c r="AD27" s="62">
        <f t="shared" si="13"/>
        <v>0</v>
      </c>
      <c r="AE27" s="43" t="str">
        <f t="shared" si="4"/>
        <v>Good</v>
      </c>
    </row>
    <row r="28" spans="1:34" s="63" customFormat="1" x14ac:dyDescent="0.4">
      <c r="A28" s="44"/>
      <c r="B28" s="45"/>
      <c r="C28" s="46"/>
      <c r="D28" s="46"/>
      <c r="E28" s="44"/>
      <c r="F28" s="47"/>
      <c r="G28" s="44"/>
      <c r="H28" s="46"/>
      <c r="I28" s="46"/>
      <c r="J28" s="48">
        <f t="shared" si="5"/>
        <v>0</v>
      </c>
      <c r="K28" s="49">
        <f t="shared" si="0"/>
        <v>0</v>
      </c>
      <c r="L28" s="49">
        <f t="shared" si="6"/>
        <v>0</v>
      </c>
      <c r="M28" s="50">
        <f t="shared" si="1"/>
        <v>0</v>
      </c>
      <c r="N28" s="49">
        <f t="shared" si="2"/>
        <v>0</v>
      </c>
      <c r="O28" s="49">
        <f t="shared" si="7"/>
        <v>0</v>
      </c>
      <c r="P28" s="41">
        <f t="shared" si="8"/>
        <v>0</v>
      </c>
      <c r="Q28" s="42">
        <f t="shared" si="16"/>
        <v>0</v>
      </c>
      <c r="R28" s="64">
        <f t="shared" si="10"/>
        <v>0</v>
      </c>
      <c r="S28" s="54">
        <f t="shared" si="17"/>
        <v>0</v>
      </c>
      <c r="T28" s="56"/>
      <c r="U28" s="55"/>
      <c r="V28" s="46"/>
      <c r="W28" s="57"/>
      <c r="X28" s="44"/>
      <c r="Y28" s="58">
        <f t="shared" si="12"/>
        <v>0</v>
      </c>
      <c r="Z28" s="257">
        <f t="shared" si="18"/>
        <v>0.5</v>
      </c>
      <c r="AA28" s="65">
        <f>+Y28+W28+L28+O28+R28</f>
        <v>0</v>
      </c>
      <c r="AB28" s="60">
        <f t="shared" si="3"/>
        <v>0</v>
      </c>
      <c r="AC28" s="61">
        <f>(S28*U28)+(W28*U28)+(Y28*Z28)</f>
        <v>0</v>
      </c>
      <c r="AD28" s="62">
        <f t="shared" si="13"/>
        <v>0</v>
      </c>
      <c r="AE28" s="43" t="str">
        <f t="shared" si="4"/>
        <v>Good</v>
      </c>
    </row>
    <row r="29" spans="1:34" s="63" customFormat="1" x14ac:dyDescent="0.4">
      <c r="A29" s="44"/>
      <c r="B29" s="45"/>
      <c r="C29" s="46"/>
      <c r="D29" s="46"/>
      <c r="E29" s="44"/>
      <c r="F29" s="47"/>
      <c r="G29" s="44"/>
      <c r="H29" s="46"/>
      <c r="I29" s="46"/>
      <c r="J29" s="48">
        <f t="shared" si="5"/>
        <v>0</v>
      </c>
      <c r="K29" s="49">
        <f t="shared" si="0"/>
        <v>0</v>
      </c>
      <c r="L29" s="49">
        <f t="shared" si="6"/>
        <v>0</v>
      </c>
      <c r="M29" s="50">
        <f t="shared" si="1"/>
        <v>0</v>
      </c>
      <c r="N29" s="49">
        <f t="shared" si="2"/>
        <v>0</v>
      </c>
      <c r="O29" s="49">
        <f t="shared" si="7"/>
        <v>0</v>
      </c>
      <c r="P29" s="41">
        <f t="shared" si="8"/>
        <v>0</v>
      </c>
      <c r="Q29" s="42">
        <f t="shared" si="16"/>
        <v>0</v>
      </c>
      <c r="R29" s="64">
        <f t="shared" si="10"/>
        <v>0</v>
      </c>
      <c r="S29" s="54">
        <f t="shared" si="17"/>
        <v>0</v>
      </c>
      <c r="T29" s="56"/>
      <c r="U29" s="55"/>
      <c r="V29" s="46"/>
      <c r="W29" s="57"/>
      <c r="X29" s="44"/>
      <c r="Y29" s="58">
        <f t="shared" si="12"/>
        <v>0</v>
      </c>
      <c r="Z29" s="257">
        <f t="shared" si="18"/>
        <v>0.5</v>
      </c>
      <c r="AA29" s="65">
        <f>+Y29+W29+L29+O29+R29</f>
        <v>0</v>
      </c>
      <c r="AB29" s="60">
        <f t="shared" si="3"/>
        <v>0</v>
      </c>
      <c r="AC29" s="61">
        <f>(S29*U29)+(W29*U29)+(Y29*Z29)</f>
        <v>0</v>
      </c>
      <c r="AD29" s="62">
        <f t="shared" si="13"/>
        <v>0</v>
      </c>
      <c r="AE29" s="43" t="str">
        <f t="shared" si="4"/>
        <v>Good</v>
      </c>
    </row>
    <row r="30" spans="1:34" s="63" customFormat="1" x14ac:dyDescent="0.4">
      <c r="A30" s="44"/>
      <c r="B30" s="45"/>
      <c r="C30" s="46"/>
      <c r="D30" s="46"/>
      <c r="E30" s="44"/>
      <c r="F30" s="47"/>
      <c r="G30" s="44"/>
      <c r="H30" s="46"/>
      <c r="I30" s="46"/>
      <c r="J30" s="48">
        <f t="shared" si="5"/>
        <v>0</v>
      </c>
      <c r="K30" s="49">
        <f t="shared" si="0"/>
        <v>0</v>
      </c>
      <c r="L30" s="49">
        <f t="shared" si="6"/>
        <v>0</v>
      </c>
      <c r="M30" s="50">
        <f t="shared" si="1"/>
        <v>0</v>
      </c>
      <c r="N30" s="49">
        <f t="shared" si="2"/>
        <v>0</v>
      </c>
      <c r="O30" s="49">
        <f t="shared" si="7"/>
        <v>0</v>
      </c>
      <c r="P30" s="41">
        <f t="shared" si="8"/>
        <v>0</v>
      </c>
      <c r="Q30" s="42">
        <f t="shared" si="16"/>
        <v>0</v>
      </c>
      <c r="R30" s="64">
        <f t="shared" si="10"/>
        <v>0</v>
      </c>
      <c r="S30" s="54">
        <f t="shared" si="17"/>
        <v>0</v>
      </c>
      <c r="T30" s="56"/>
      <c r="U30" s="55"/>
      <c r="V30" s="46"/>
      <c r="W30" s="57"/>
      <c r="X30" s="44"/>
      <c r="Y30" s="58">
        <f t="shared" si="12"/>
        <v>0</v>
      </c>
      <c r="Z30" s="257">
        <f t="shared" si="18"/>
        <v>0.5</v>
      </c>
      <c r="AA30" s="65">
        <f>+Y30+W30+L30+O30+R30</f>
        <v>0</v>
      </c>
      <c r="AB30" s="60">
        <f t="shared" si="3"/>
        <v>0</v>
      </c>
      <c r="AC30" s="61">
        <f>(S30*U30)+(W30*U30)+(Y30*Z30)</f>
        <v>0</v>
      </c>
      <c r="AD30" s="62">
        <f t="shared" si="13"/>
        <v>0</v>
      </c>
      <c r="AE30" s="43" t="str">
        <f t="shared" si="4"/>
        <v>Good</v>
      </c>
    </row>
    <row r="31" spans="1:34" s="63" customFormat="1" x14ac:dyDescent="0.4">
      <c r="A31" s="44"/>
      <c r="B31" s="45"/>
      <c r="C31" s="46"/>
      <c r="D31" s="46"/>
      <c r="E31" s="44"/>
      <c r="F31" s="47"/>
      <c r="G31" s="44"/>
      <c r="H31" s="46"/>
      <c r="I31" s="46"/>
      <c r="J31" s="48">
        <f t="shared" si="5"/>
        <v>0</v>
      </c>
      <c r="K31" s="49">
        <f t="shared" si="0"/>
        <v>0</v>
      </c>
      <c r="L31" s="49">
        <f t="shared" ref="L31" si="19">+K31+J31</f>
        <v>0</v>
      </c>
      <c r="M31" s="50">
        <f t="shared" si="1"/>
        <v>0</v>
      </c>
      <c r="N31" s="49">
        <f t="shared" si="2"/>
        <v>0</v>
      </c>
      <c r="O31" s="49">
        <f t="shared" si="7"/>
        <v>0</v>
      </c>
      <c r="P31" s="41">
        <f t="shared" si="8"/>
        <v>0</v>
      </c>
      <c r="Q31" s="42">
        <f t="shared" si="16"/>
        <v>0</v>
      </c>
      <c r="R31" s="64">
        <f t="shared" si="10"/>
        <v>0</v>
      </c>
      <c r="S31" s="54">
        <f t="shared" si="17"/>
        <v>0</v>
      </c>
      <c r="T31" s="56"/>
      <c r="U31" s="55"/>
      <c r="V31" s="46"/>
      <c r="W31" s="57"/>
      <c r="X31" s="44"/>
      <c r="Y31" s="58">
        <f t="shared" si="12"/>
        <v>0</v>
      </c>
      <c r="Z31" s="257">
        <f t="shared" si="18"/>
        <v>0.5</v>
      </c>
      <c r="AA31" s="65">
        <f>+Y31+W31+L31+O31+R31</f>
        <v>0</v>
      </c>
      <c r="AB31" s="60">
        <f t="shared" si="3"/>
        <v>0</v>
      </c>
      <c r="AC31" s="61">
        <f>(S31*U31)+(W31*U31)+(Y31*Z31)</f>
        <v>0</v>
      </c>
      <c r="AD31" s="62">
        <f t="shared" si="13"/>
        <v>0</v>
      </c>
      <c r="AE31" s="43" t="str">
        <f t="shared" si="4"/>
        <v>Good</v>
      </c>
    </row>
    <row r="32" spans="1:34" s="63" customFormat="1" ht="14.25" thickBot="1" x14ac:dyDescent="0.45">
      <c r="A32" s="66"/>
      <c r="B32" s="67"/>
      <c r="C32" s="68"/>
      <c r="D32" s="68"/>
      <c r="E32" s="66"/>
      <c r="F32" s="69"/>
      <c r="G32" s="66"/>
      <c r="H32" s="68"/>
      <c r="I32" s="68"/>
      <c r="J32" s="70">
        <f t="shared" si="5"/>
        <v>0</v>
      </c>
      <c r="K32" s="71">
        <f t="shared" si="0"/>
        <v>0</v>
      </c>
      <c r="L32" s="71">
        <f t="shared" ref="L32" si="20">+K32+J32</f>
        <v>0</v>
      </c>
      <c r="M32" s="70">
        <f t="shared" si="1"/>
        <v>0</v>
      </c>
      <c r="N32" s="71">
        <f t="shared" si="2"/>
        <v>0</v>
      </c>
      <c r="O32" s="71">
        <f t="shared" ref="O32" si="21">+N32+M32</f>
        <v>0</v>
      </c>
      <c r="P32" s="72">
        <f t="shared" si="8"/>
        <v>0</v>
      </c>
      <c r="Q32" s="73">
        <f t="shared" si="16"/>
        <v>0</v>
      </c>
      <c r="R32" s="74">
        <f t="shared" si="10"/>
        <v>0</v>
      </c>
      <c r="S32" s="75">
        <f t="shared" si="17"/>
        <v>0</v>
      </c>
      <c r="T32" s="77"/>
      <c r="U32" s="76"/>
      <c r="V32" s="68"/>
      <c r="W32" s="78"/>
      <c r="X32" s="66"/>
      <c r="Y32" s="79">
        <f t="shared" si="12"/>
        <v>0</v>
      </c>
      <c r="Z32" s="258">
        <f t="shared" si="18"/>
        <v>0.5</v>
      </c>
      <c r="AA32" s="65">
        <f>+Y32+W32+L32+O32+R32</f>
        <v>0</v>
      </c>
      <c r="AB32" s="80">
        <f t="shared" si="3"/>
        <v>0</v>
      </c>
      <c r="AC32" s="61">
        <f>(S32*U32)+(W32*U32)+(Y32*Z32)</f>
        <v>0</v>
      </c>
      <c r="AD32" s="62">
        <f t="shared" si="13"/>
        <v>0</v>
      </c>
      <c r="AE32" s="43" t="str">
        <f t="shared" si="4"/>
        <v>Good</v>
      </c>
    </row>
    <row r="33" spans="1:34" s="23" customFormat="1" ht="14.65" thickBot="1" x14ac:dyDescent="0.5">
      <c r="A33" s="40" t="s">
        <v>13</v>
      </c>
      <c r="B33" s="81"/>
      <c r="C33" s="81">
        <f>SUM(C24:C32)</f>
        <v>0</v>
      </c>
      <c r="D33" s="81">
        <f>SUM(D24:D32)</f>
        <v>0</v>
      </c>
      <c r="E33" s="81">
        <f>SUM(E24:E32)</f>
        <v>0</v>
      </c>
      <c r="F33" s="81">
        <f>SUM(F24:F32)</f>
        <v>0</v>
      </c>
      <c r="G33" s="81"/>
      <c r="H33" s="81"/>
      <c r="I33" s="81"/>
      <c r="J33" s="82">
        <f t="shared" ref="J33:S33" si="22">SUM(J24:J32)</f>
        <v>0</v>
      </c>
      <c r="K33" s="83">
        <f t="shared" si="22"/>
        <v>0</v>
      </c>
      <c r="L33" s="84">
        <f t="shared" si="22"/>
        <v>0</v>
      </c>
      <c r="M33" s="82">
        <f t="shared" si="22"/>
        <v>0</v>
      </c>
      <c r="N33" s="83">
        <f t="shared" si="22"/>
        <v>0</v>
      </c>
      <c r="O33" s="83">
        <f t="shared" si="22"/>
        <v>0</v>
      </c>
      <c r="P33" s="82">
        <f t="shared" si="22"/>
        <v>0</v>
      </c>
      <c r="Q33" s="83">
        <f t="shared" si="22"/>
        <v>0</v>
      </c>
      <c r="R33" s="84">
        <f t="shared" si="22"/>
        <v>0</v>
      </c>
      <c r="S33" s="85">
        <f t="shared" si="22"/>
        <v>0</v>
      </c>
      <c r="T33" s="86"/>
      <c r="U33" s="86"/>
      <c r="V33" s="81"/>
      <c r="W33" s="87">
        <f>SUM(W24:W32)</f>
        <v>0</v>
      </c>
      <c r="X33" s="81"/>
      <c r="Y33" s="89">
        <f>SUM(Y24:Y32)</f>
        <v>0</v>
      </c>
      <c r="Z33" s="88"/>
      <c r="AA33" s="85">
        <f>SUM(AA24:AA32)</f>
        <v>0</v>
      </c>
      <c r="AB33" s="90">
        <f>SUM(AB24:AB32)</f>
        <v>0</v>
      </c>
      <c r="AC33" s="91">
        <f>SUM(AC24:AC32)</f>
        <v>0</v>
      </c>
      <c r="AD33" s="92">
        <f>SUM(AD24:AD32)</f>
        <v>0</v>
      </c>
      <c r="AE33" s="43" t="str">
        <f t="shared" si="4"/>
        <v>Good</v>
      </c>
    </row>
    <row r="34" spans="1:34" s="36" customFormat="1" ht="10.5" customHeight="1" x14ac:dyDescent="0.45">
      <c r="A34" s="37"/>
      <c r="B34" s="37"/>
      <c r="C34" s="37"/>
      <c r="D34" s="37"/>
      <c r="E34" s="37"/>
      <c r="F34" s="37"/>
      <c r="G34" s="37"/>
      <c r="H34" s="37"/>
      <c r="I34" s="37"/>
      <c r="J34" s="93"/>
      <c r="K34" s="93"/>
      <c r="L34" s="93" t="s">
        <v>14</v>
      </c>
      <c r="M34" s="93"/>
      <c r="N34" s="93"/>
      <c r="O34" s="93" t="s">
        <v>14</v>
      </c>
      <c r="P34" s="93"/>
      <c r="Q34" s="93"/>
      <c r="R34" s="93"/>
      <c r="S34" s="93"/>
      <c r="T34" s="94"/>
      <c r="U34" s="93"/>
      <c r="V34" s="93"/>
      <c r="W34" s="93"/>
      <c r="X34" s="93"/>
      <c r="Y34" s="93"/>
      <c r="Z34" s="93"/>
      <c r="AA34" s="93"/>
      <c r="AB34" s="93" t="s">
        <v>14</v>
      </c>
      <c r="AC34" s="93" t="s">
        <v>14</v>
      </c>
      <c r="AD34" s="40"/>
      <c r="AE34" s="40"/>
      <c r="AF34" s="40"/>
      <c r="AG34" s="40"/>
      <c r="AH34" s="40"/>
    </row>
    <row r="36" spans="1:34" ht="13.9" customHeight="1" x14ac:dyDescent="0.4"/>
    <row r="37" spans="1:34" s="101" customFormat="1" ht="55.15" customHeight="1" x14ac:dyDescent="0.45">
      <c r="A37" s="260" t="s">
        <v>116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175"/>
      <c r="N37" s="175"/>
      <c r="O37" s="175"/>
      <c r="P37" s="175"/>
      <c r="Q37" s="175"/>
      <c r="R37" s="175"/>
      <c r="S37" s="175"/>
      <c r="T37" s="105"/>
      <c r="U37" s="175"/>
      <c r="V37" s="175"/>
      <c r="W37" s="175"/>
      <c r="X37" s="175"/>
      <c r="AA37" s="106"/>
      <c r="AD37" s="107"/>
      <c r="AE37" s="107"/>
      <c r="AF37" s="107"/>
      <c r="AG37" s="107"/>
      <c r="AH37" s="107"/>
    </row>
    <row r="38" spans="1:34" s="101" customFormat="1" ht="16.899999999999999" customHeight="1" x14ac:dyDescent="0.4">
      <c r="A38" s="101" t="s">
        <v>73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5"/>
      <c r="U38" s="103"/>
      <c r="V38" s="103"/>
      <c r="X38" s="103"/>
      <c r="AA38" s="106"/>
      <c r="AD38" s="107"/>
      <c r="AE38" s="107"/>
      <c r="AF38" s="107"/>
      <c r="AG38" s="107"/>
      <c r="AH38" s="107"/>
    </row>
    <row r="39" spans="1:34" s="101" customFormat="1" ht="16.899999999999999" customHeight="1" x14ac:dyDescent="0.4">
      <c r="A39" s="101" t="s">
        <v>74</v>
      </c>
      <c r="E39" s="176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5"/>
      <c r="U39" s="103"/>
      <c r="V39" s="103"/>
      <c r="X39" s="103"/>
      <c r="AA39" s="106"/>
      <c r="AD39" s="107"/>
      <c r="AE39" s="107"/>
      <c r="AF39" s="107"/>
      <c r="AG39" s="107"/>
      <c r="AH39" s="107"/>
    </row>
    <row r="40" spans="1:34" s="101" customFormat="1" ht="16.899999999999999" customHeight="1" x14ac:dyDescent="0.4">
      <c r="A40" s="101" t="s">
        <v>113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5"/>
      <c r="U40" s="103"/>
      <c r="V40" s="103"/>
      <c r="X40" s="103"/>
      <c r="AA40" s="106"/>
      <c r="AD40" s="107"/>
      <c r="AE40" s="107"/>
      <c r="AF40" s="107"/>
      <c r="AG40" s="107"/>
      <c r="AH40" s="107"/>
    </row>
    <row r="41" spans="1:34" s="101" customFormat="1" ht="16.899999999999999" customHeight="1" x14ac:dyDescent="0.4">
      <c r="A41" s="101" t="s">
        <v>114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5"/>
      <c r="U41" s="177"/>
      <c r="V41" s="103"/>
      <c r="X41" s="103"/>
      <c r="AA41" s="106"/>
      <c r="AD41" s="107"/>
      <c r="AE41" s="107"/>
      <c r="AF41" s="107"/>
      <c r="AG41" s="107"/>
      <c r="AH41" s="107"/>
    </row>
    <row r="42" spans="1:34" s="101" customFormat="1" ht="16.899999999999999" customHeight="1" x14ac:dyDescent="0.4">
      <c r="A42" s="101" t="s">
        <v>119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5"/>
      <c r="U42" s="103"/>
      <c r="V42" s="103"/>
      <c r="X42" s="103"/>
      <c r="AA42" s="106"/>
      <c r="AD42" s="107"/>
      <c r="AE42" s="107"/>
      <c r="AF42" s="107"/>
      <c r="AG42" s="107"/>
      <c r="AH42" s="107"/>
    </row>
    <row r="43" spans="1:34" s="101" customFormat="1" ht="16.899999999999999" customHeight="1" x14ac:dyDescent="0.4">
      <c r="A43" s="101" t="s">
        <v>80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5"/>
      <c r="U43" s="103"/>
      <c r="V43" s="103"/>
      <c r="X43" s="103"/>
      <c r="AA43" s="106"/>
      <c r="AD43" s="107"/>
      <c r="AE43" s="107"/>
      <c r="AF43" s="107"/>
      <c r="AG43" s="107"/>
      <c r="AH43" s="107"/>
    </row>
    <row r="44" spans="1:34" ht="16.899999999999999" customHeight="1" x14ac:dyDescent="0.4">
      <c r="A44" s="19" t="s">
        <v>14</v>
      </c>
    </row>
    <row r="45" spans="1:34" ht="13.9" customHeight="1" x14ac:dyDescent="0.4"/>
  </sheetData>
  <sheetProtection algorithmName="SHA-512" hashValue="MgLorG3vRdiK0iqnFIGM11Xt+ybF31Noglz/P1tGGsA69RTeEsDALJ/LlWYlwOIWiFthyLP8jvXx79rOAoyOUw==" saltValue="nV1n6o+XQLk9J/rZZ0L3hQ==" spinCount="100000" sheet="1" objects="1" scenarios="1" formatCells="0" formatColumns="0" formatRows="0" insertRows="0"/>
  <mergeCells count="32">
    <mergeCell ref="A37:L37"/>
    <mergeCell ref="AD19:AE19"/>
    <mergeCell ref="H7:J7"/>
    <mergeCell ref="G17:I17"/>
    <mergeCell ref="G18:I18"/>
    <mergeCell ref="P18:R18"/>
    <mergeCell ref="M10:N10"/>
    <mergeCell ref="J17:S17"/>
    <mergeCell ref="U17:U19"/>
    <mergeCell ref="A17:A19"/>
    <mergeCell ref="S18:S19"/>
    <mergeCell ref="AB17:AC17"/>
    <mergeCell ref="W18:W19"/>
    <mergeCell ref="V18:V19"/>
    <mergeCell ref="J18:L18"/>
    <mergeCell ref="M18:O18"/>
    <mergeCell ref="AA17:AA19"/>
    <mergeCell ref="X17:Z17"/>
    <mergeCell ref="Z18:Z19"/>
    <mergeCell ref="T17:T19"/>
    <mergeCell ref="V17:W17"/>
    <mergeCell ref="B8:B10"/>
    <mergeCell ref="B11:B13"/>
    <mergeCell ref="B17:B19"/>
    <mergeCell ref="C17:D18"/>
    <mergeCell ref="E17:F18"/>
    <mergeCell ref="H8:H9"/>
    <mergeCell ref="I8:I9"/>
    <mergeCell ref="J8:J9"/>
    <mergeCell ref="L8:L9"/>
    <mergeCell ref="M8:M9"/>
    <mergeCell ref="K7:K9"/>
  </mergeCells>
  <pageMargins left="0.45" right="0.45" top="0.75" bottom="0.75" header="0.3" footer="0.3"/>
  <pageSetup paperSize="5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Traffic Signals</vt:lpstr>
      <vt:lpstr>Transit</vt:lpstr>
      <vt:lpstr>Proposal Cost</vt:lpstr>
      <vt:lpstr>'Proposal Cost'!Print_Area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Rich</dc:creator>
  <cp:lastModifiedBy>Robert Rich</cp:lastModifiedBy>
  <cp:lastPrinted>2019-09-05T20:14:01Z</cp:lastPrinted>
  <dcterms:created xsi:type="dcterms:W3CDTF">2018-03-07T02:34:45Z</dcterms:created>
  <dcterms:modified xsi:type="dcterms:W3CDTF">2021-03-03T01:12:31Z</dcterms:modified>
</cp:coreProperties>
</file>